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6035" windowHeight="9240" firstSheet="1" activeTab="2"/>
  </bookViews>
  <sheets>
    <sheet name="plan nabave 2017" sheetId="1" r:id="rId1"/>
    <sheet name="finan.plan 2017" sheetId="2" r:id="rId2"/>
    <sheet name="plan nabave " sheetId="3" r:id="rId3"/>
    <sheet name="finan.plan 2016." sheetId="4" r:id="rId4"/>
    <sheet name="1. REBALANS VLASTITA" sheetId="5" r:id="rId5"/>
    <sheet name="List2" sheetId="6" r:id="rId6"/>
    <sheet name="List3" sheetId="7" r:id="rId7"/>
  </sheets>
  <definedNames>
    <definedName name="_xlnm.Print_Titles" localSheetId="4">'1. REBALANS VLASTITA'!$1:$2</definedName>
    <definedName name="_xlnm.Print_Titles" localSheetId="3">'finan.plan 2016.'!$1:$2</definedName>
    <definedName name="_xlnm.Print_Titles" localSheetId="1">'finan.plan 2017'!$1:$2</definedName>
    <definedName name="_xlnm.Print_Titles" localSheetId="2">'plan nabave '!$6:$6</definedName>
  </definedNames>
  <calcPr fullCalcOnLoad="1"/>
</workbook>
</file>

<file path=xl/sharedStrings.xml><?xml version="1.0" encoding="utf-8"?>
<sst xmlns="http://schemas.openxmlformats.org/spreadsheetml/2006/main" count="1027" uniqueCount="282">
  <si>
    <t>Na temelju Zakona o javnoj nabavi (N.N. 110/2007.) Školski odbor Medicinske škole Osijek na sjednici održanoj dana</t>
  </si>
  <si>
    <t>donosi</t>
  </si>
  <si>
    <t>Fotokopirni papir bijeli A 4</t>
  </si>
  <si>
    <t>Hamer papir u bojama</t>
  </si>
  <si>
    <t>Toneri</t>
  </si>
  <si>
    <t>Ostali sitni uredski materijal</t>
  </si>
  <si>
    <t>Literatura</t>
  </si>
  <si>
    <t>Materijal za čišćenje</t>
  </si>
  <si>
    <t>Materijal za higijenske potrebe</t>
  </si>
  <si>
    <t>Sapun</t>
  </si>
  <si>
    <t>Ubrusi i toaletni papir</t>
  </si>
  <si>
    <t>Ostali materijal za potrebe red. poslovanja</t>
  </si>
  <si>
    <t>Uredski materijal</t>
  </si>
  <si>
    <t>Fotokopirni papir bijeli A 3</t>
  </si>
  <si>
    <t>Fotokopirni papir u boji A 4</t>
  </si>
  <si>
    <t>Fotokopirini papir u boji A 3</t>
  </si>
  <si>
    <t>Stručna literatura</t>
  </si>
  <si>
    <t>Udžbenici</t>
  </si>
  <si>
    <t>Javna glasila</t>
  </si>
  <si>
    <t>Deterdženti</t>
  </si>
  <si>
    <t>Partviši, metle, brisači, krpe, spužve</t>
  </si>
  <si>
    <t>izravno ugovaranje</t>
  </si>
  <si>
    <t>tijekom godine</t>
  </si>
  <si>
    <t>Redni broj</t>
  </si>
  <si>
    <t>Konto</t>
  </si>
  <si>
    <t>Predmet nabave</t>
  </si>
  <si>
    <t>Način nabave</t>
  </si>
  <si>
    <t>Provedba nabave</t>
  </si>
  <si>
    <t>Materijal i sirovine</t>
  </si>
  <si>
    <t>Nastavni materijal strukovnih škola</t>
  </si>
  <si>
    <t>Nastavni materijal strukovnih škola - med. sestre</t>
  </si>
  <si>
    <t>Nastavni materijal strukovnih škola - fizioterapeuti</t>
  </si>
  <si>
    <t>Nastavni materijal strukovnih škola - dentalni tehničar</t>
  </si>
  <si>
    <t>Nastavni materijal strukovnih škola - zdrav. lab. teh.</t>
  </si>
  <si>
    <t>Nastavni materijal strukovnih škola - farmaceutski teh.</t>
  </si>
  <si>
    <t>Mat. i dijelovi za inv. održavanje zgrade</t>
  </si>
  <si>
    <t>Rasvjetna tijela</t>
  </si>
  <si>
    <t>Daske, lajsne</t>
  </si>
  <si>
    <t>Elektromaterijal utičnice, utikači</t>
  </si>
  <si>
    <t>Vodovodni rezer. dijelovi</t>
  </si>
  <si>
    <t>Ostali sitni alat i rezervni dijelovi</t>
  </si>
  <si>
    <t>Mat. i dijelovi za inv. održavanje opreme</t>
  </si>
  <si>
    <t>Sitan inventar</t>
  </si>
  <si>
    <t>Usluge tek. inv. održavanja</t>
  </si>
  <si>
    <t>Usluge tel. inv. održavanja OPREME</t>
  </si>
  <si>
    <t>Usluge promidžbe i informiranja</t>
  </si>
  <si>
    <t>Elektronski mediji (RTV)</t>
  </si>
  <si>
    <t>Tisak</t>
  </si>
  <si>
    <t>Ostale usluge tekućeg i investicijskog održavanja</t>
  </si>
  <si>
    <t>ZAKUPNINE I NAJAMNINE</t>
  </si>
  <si>
    <t>Najamnine za opremu (fotokopirni uređaj)</t>
  </si>
  <si>
    <t>Zdravstvene i veterinarske usluge</t>
  </si>
  <si>
    <t>Obvezni i prevent. zdravstveni pregledi</t>
  </si>
  <si>
    <t>Usluge odvjetnika i pravnog savjetovanja</t>
  </si>
  <si>
    <t>Ostale intelektualne usluge</t>
  </si>
  <si>
    <t>Ostale računalne usluge</t>
  </si>
  <si>
    <t>Računalne usluge</t>
  </si>
  <si>
    <t>Intelektualne i osobne usluge</t>
  </si>
  <si>
    <t>Mat. I dijelovi za inv. Održavanje</t>
  </si>
  <si>
    <t xml:space="preserve">Ostale usluge   </t>
  </si>
  <si>
    <t>Grafičke i tiskarske usluge</t>
  </si>
  <si>
    <t>Film i izrada fotografija</t>
  </si>
  <si>
    <t>Usluge čuvanja imovine</t>
  </si>
  <si>
    <t>Ostale nespomenute usluge</t>
  </si>
  <si>
    <t>Naknade troškova sl. puta izvan radnog odnosa</t>
  </si>
  <si>
    <t>Naknade ostalih troškova</t>
  </si>
  <si>
    <t>Naknade osobama izvan rad. odnosa</t>
  </si>
  <si>
    <t>Reprezentacija</t>
  </si>
  <si>
    <t>Pristojbe i naknade</t>
  </si>
  <si>
    <t>Ostale pristojbe i naknade</t>
  </si>
  <si>
    <t>Ostali nespomenuti rashodi poslovanja</t>
  </si>
  <si>
    <t>Rashodi protokola (vijenci, cvijeće, svijeće i sl.)</t>
  </si>
  <si>
    <t>Uredska oprema i namještaj</t>
  </si>
  <si>
    <t>Računala i  računalna oprema</t>
  </si>
  <si>
    <t>Uredski namještaj</t>
  </si>
  <si>
    <t>Ostala uredska oprema</t>
  </si>
  <si>
    <t>Ostala komunikacijska oprema</t>
  </si>
  <si>
    <t>Oprema za grijanje, hlađenje i ventilaciju</t>
  </si>
  <si>
    <t>Komunikacijska opema</t>
  </si>
  <si>
    <t>Medicinska i laboratorijska oprema</t>
  </si>
  <si>
    <t>Medicinska oprema</t>
  </si>
  <si>
    <t>Laboratorijska oprema</t>
  </si>
  <si>
    <t>Knjige u knjižnici</t>
  </si>
  <si>
    <t>Ulaganja u računalne programe</t>
  </si>
  <si>
    <t>Telefonske centrale s prip. instalacijom</t>
  </si>
  <si>
    <t>Vlastiti prihodi Vrijednost (bez PDV-a)</t>
  </si>
  <si>
    <t>Opći primici Vrijednost (bez PDV-a)</t>
  </si>
  <si>
    <t>Financijski plan za 2016.</t>
  </si>
  <si>
    <t>Prijedlog plana za 2016. vlastiti prihodi</t>
  </si>
  <si>
    <t>Prijedlog plana za 2016. opći primici</t>
  </si>
  <si>
    <t xml:space="preserve">U Osijeku, </t>
  </si>
  <si>
    <t>Računovođa</t>
  </si>
  <si>
    <t>Gordana Pandža</t>
  </si>
  <si>
    <t>Đurđica Radić, prof.</t>
  </si>
  <si>
    <t>Ravnateljica:</t>
  </si>
  <si>
    <t>Renata Gal, prof.</t>
  </si>
  <si>
    <t>Predsjednica Školskog odbora:</t>
  </si>
  <si>
    <t>Službena i zaštita odjeća</t>
  </si>
  <si>
    <t>Ostali materijal i djelovi za tekuće i in. odr.</t>
  </si>
  <si>
    <t>NAZIV</t>
  </si>
  <si>
    <t>OPSEG</t>
  </si>
  <si>
    <t>STVARNI OBŽ</t>
  </si>
  <si>
    <t>MINISTARSTVO</t>
  </si>
  <si>
    <t>VLASTITI PRIHODI</t>
  </si>
  <si>
    <t>PRIHODI POSLOVANJA</t>
  </si>
  <si>
    <t>prihodi na temelju refunda.rash.preth.god.</t>
  </si>
  <si>
    <t>Prihodi od kamata na dep. sred.</t>
  </si>
  <si>
    <t>ostali prih. dd zakupa i iznajmljivanja imovine</t>
  </si>
  <si>
    <t>ostali prih. za poseb. namj. ekskurzije</t>
  </si>
  <si>
    <t>ostali prih. za poseb. namjene ŠŠK</t>
  </si>
  <si>
    <t>ost. nespomenuti prih.</t>
  </si>
  <si>
    <t>prihodi od pruženih usluga - najam restorana</t>
  </si>
  <si>
    <t>prihodi od pruženih usluga - najam osnovni poslovi</t>
  </si>
  <si>
    <t>tekuće donacije od fizičkih osoba</t>
  </si>
  <si>
    <t>tekuće donacije od neprof. organ.</t>
  </si>
  <si>
    <t>tekuće donacije od trg. društva</t>
  </si>
  <si>
    <t>prih. za fin. ras.  za nab. nefin. im. OBŽ</t>
  </si>
  <si>
    <t>prihodi za fin. rash. poslo. ŽUPANIJA</t>
  </si>
  <si>
    <t>prihodi za fin. rash. poslo. MZOŠ</t>
  </si>
  <si>
    <t>prih. za fin. ras. za nab. nefi. imovine OBŽ</t>
  </si>
  <si>
    <t>prihodi za fina. Rash. Za nab. Nefin. Imovine MZOŠ</t>
  </si>
  <si>
    <t>prihodi za refund. Rasho. Sl. put. ASO</t>
  </si>
  <si>
    <t>MZOŠ - županijska sručna vijeća Pavin, Grujić-Tomas, Vujanić</t>
  </si>
  <si>
    <t>sufinanciranje cijene usluge, par. i sl.</t>
  </si>
  <si>
    <t>MZOS- STRUČNI ISPITI</t>
  </si>
  <si>
    <t>VIŠAK PO ZAVRŠNOM RAČUNU</t>
  </si>
  <si>
    <t>PRIHOD OD PRODAJE NEFINANCIJSKE IMOVINE</t>
  </si>
  <si>
    <t>PRIHOD OD PRODAJE STANOVA NA KRED.(35%)</t>
  </si>
  <si>
    <t>RASHODI POSLOVANJA</t>
  </si>
  <si>
    <t>RASHODI ZA ZAPOSLENE</t>
  </si>
  <si>
    <t>PLAĆE ZA ZAPOSLENE</t>
  </si>
  <si>
    <t>DAROVI</t>
  </si>
  <si>
    <t>NAGRADE</t>
  </si>
  <si>
    <t>OTPREMNINE</t>
  </si>
  <si>
    <t>NAKN. ZA BOLEST, SMRT, INVAL.</t>
  </si>
  <si>
    <t>REGES ZA G.O.</t>
  </si>
  <si>
    <t>OSTALI NENAVEDENI RASHODI ZA ZAPOSLENE</t>
  </si>
  <si>
    <t>DOPRINOSI NA PLAĆE</t>
  </si>
  <si>
    <t>DOPR. ZADRAV. OSIG. NA PLAĆE</t>
  </si>
  <si>
    <t>DOPR. ZA OBVE. OSIG. U SLUČ. NAZAPOSLENOSTI</t>
  </si>
  <si>
    <t>MATERIJALNI RASHODI</t>
  </si>
  <si>
    <t>SLUŽBENA PUTOVANJA</t>
  </si>
  <si>
    <t>DNEVNICE ZA SL. PUT U INOZEM. (EKSKURZ.-VLAST.)</t>
  </si>
  <si>
    <t>NAKN. ZA SMJEŠTAJ U ZEMLJI</t>
  </si>
  <si>
    <t>NAKN. ZA SMJEŠTAJ U INOZEM.</t>
  </si>
  <si>
    <t>NAKN. ZA PRIJEVOZ SL. PUT U ZEMLJI</t>
  </si>
  <si>
    <t>NAKN. ZA PRIJEVOZ SL. PUT U INOZEMSTVU</t>
  </si>
  <si>
    <t>OSTALI RASHODI ZA SL. PUTOVANJA</t>
  </si>
  <si>
    <t>NAKN. ZA PRIJEVOZ NA POSAO I S POSLA</t>
  </si>
  <si>
    <t>STRUČNO USAVRŠAVANJE ZAPOSLENIKA</t>
  </si>
  <si>
    <t>SEMINARI, SAVJETOVANJA, SIMPOZ.</t>
  </si>
  <si>
    <t>UREDSKI MATERIJAL</t>
  </si>
  <si>
    <t>LITERATURA</t>
  </si>
  <si>
    <t>OSTALI MAT. ZA POTRE. RED. POSLOVANJA</t>
  </si>
  <si>
    <t>OSTAE NAKNADE TROŠKOVA ZAPOSLENIMA</t>
  </si>
  <si>
    <t>MATERIJAL ZA ČIŠĆENJE I ODRŽAVANJE</t>
  </si>
  <si>
    <t>MAT. ZA HIGIJENSKE POTREBE</t>
  </si>
  <si>
    <t>NAKN KORIŠ. OSOB. AUTOM. U SLU. SVRHE</t>
  </si>
  <si>
    <t>DNEVNICE ZA SL. PUT u ZEMLJI</t>
  </si>
  <si>
    <t>NASTAVNI MATERIJAL</t>
  </si>
  <si>
    <t>NASTAVNI MATERIJAL - NAMJENSKA</t>
  </si>
  <si>
    <t>NASTAVNI MATERIJAL - PARTICIPACIJA</t>
  </si>
  <si>
    <t>MAT. I DIJEL. ZA TEK. INVE. ODRŽAVANJE</t>
  </si>
  <si>
    <t>MAT. I DIJEL ZA TEK. I INV. ODRŽAVANJE GRAĐEVINSKIH OB.</t>
  </si>
  <si>
    <t>MAT I DIJELOVI ZA TEK. I INV. ODRŽAVANJE POS. I OP.</t>
  </si>
  <si>
    <t>OST. MAT. I DIJEL. INVE. ODRŽAVANJA</t>
  </si>
  <si>
    <t>SITAN INVENTAR</t>
  </si>
  <si>
    <t>SLUŽBENA, RADNA I ZAŠT. ODJEĆA I OBUĆA</t>
  </si>
  <si>
    <t>USL. TELEFONA, POŠTE, PRIJEV.</t>
  </si>
  <si>
    <t>USLUGE TELEFONA, TELEFAXA</t>
  </si>
  <si>
    <t>USLUGE INTERNETA</t>
  </si>
  <si>
    <t>POŠTARINA (PISMA, TISKANICE)</t>
  </si>
  <si>
    <t>RENT-A-CAR I TAXI PRIJEVOZ</t>
  </si>
  <si>
    <t>USLUGE TEKUĆ. INVEST. ODRŽAVANJA</t>
  </si>
  <si>
    <t>USL. TEK. INV. ODRŽ. GRAĐ. OBJEKATA</t>
  </si>
  <si>
    <t>USL. TEK. INV. ODRŽ. POSTROJENJA I OPREME (BELIĆ)</t>
  </si>
  <si>
    <t>OSTALE USLUGE INV. ODRŽAVANJA - OPSEG</t>
  </si>
  <si>
    <t>USLUGE PROMIDŽBE I INFORMIRANJA</t>
  </si>
  <si>
    <t>TISAK</t>
  </si>
  <si>
    <t>ELEKTRONSKI MEDIJI HRT</t>
  </si>
  <si>
    <t>PROMIDŽBENI MATERIJAL</t>
  </si>
  <si>
    <t>OSTALE USLUGE PROMIDŽBE I INFORM.</t>
  </si>
  <si>
    <t>KOMUNALNE USLUGE</t>
  </si>
  <si>
    <t>OPSKRBA VODOM</t>
  </si>
  <si>
    <t>IZNOŠENJE I ODVOZ SMEĆA</t>
  </si>
  <si>
    <t>DERATIZACIJA I DEZINSEKCIJA</t>
  </si>
  <si>
    <t>PRIČUVA</t>
  </si>
  <si>
    <t>OSTALE KOMUNALNE USLUGE KOM. NAKNADA</t>
  </si>
  <si>
    <t>NAKNADA ZA UREĐENJE VODA</t>
  </si>
  <si>
    <t>ZAKUPNINE I NAJAMNINE ZA OPREMU (FOTOKOP. APARAT)</t>
  </si>
  <si>
    <t>ZDRAVSTVENE USLUGE</t>
  </si>
  <si>
    <t>OBVEZNI ZDRAV. PREGLE. ZAP. SANITARNI</t>
  </si>
  <si>
    <t>OBVEZNI ZDRAV. PREGLEDI ZAPOSL. PO KU 3 GODINE</t>
  </si>
  <si>
    <t>LABORATORIJSKE USUGE</t>
  </si>
  <si>
    <t>INTELEKTUALNE I OSOBNE USLUGE</t>
  </si>
  <si>
    <t>AUTORSKI HONORAR</t>
  </si>
  <si>
    <t>UGOVOR O DJELU</t>
  </si>
  <si>
    <t>USLUGE ODVJETNIK I PRAV. SAVJETOVANJA</t>
  </si>
  <si>
    <t>REVIZORSKE USLUGE</t>
  </si>
  <si>
    <t>GEODETSKE I KATASTARSKE USLUGE</t>
  </si>
  <si>
    <t>USLUGE VJEŠTAČENJA</t>
  </si>
  <si>
    <t>USLUGE AŽURIRANJA RAČUNAL BAZA</t>
  </si>
  <si>
    <t>USLUGE RAZVOJA SOFTVERA</t>
  </si>
  <si>
    <t>OSTALE RAČUNALNE USLUGE</t>
  </si>
  <si>
    <t>OSTALE USLUGE (GRAFIČKE, TISKARSKE)</t>
  </si>
  <si>
    <t>GRAFIČKE I TISKARSKE USLUGE UVEZIVANJE</t>
  </si>
  <si>
    <t>FILM I IZRADA FOTOGRAFIJA</t>
  </si>
  <si>
    <t>USLUGE ČUVANJA IMOVINE I OSOBA</t>
  </si>
  <si>
    <t>OSTALE NESPOMENUTE USLUGE</t>
  </si>
  <si>
    <t>NAKNADE OSOBAMA IZVAN RADNOG ODNOSA</t>
  </si>
  <si>
    <t>NAKNADE TROŠKOVA SLUŽBENOG PUTA</t>
  </si>
  <si>
    <t>NAKNADA OSTALIH TROŠKOVA</t>
  </si>
  <si>
    <t>REPREZENTACIJA</t>
  </si>
  <si>
    <t>ČLANARINE</t>
  </si>
  <si>
    <t>TUZEMNE ČLANARINE</t>
  </si>
  <si>
    <t>PRISTOJBE I NAKNADE</t>
  </si>
  <si>
    <t>UPRAVNE I ADMINISTRATIVNE PRISTOJBE</t>
  </si>
  <si>
    <t>Prihodi od imovine</t>
  </si>
  <si>
    <t>Prihodi od administr. pristojbi i po posebnim propisima</t>
  </si>
  <si>
    <t>prihodi iz proračuna</t>
  </si>
  <si>
    <t>SVEUKUPNO</t>
  </si>
  <si>
    <t>PLAN 2016.</t>
  </si>
  <si>
    <t>PROJEKCIJA PLANA 2017.</t>
  </si>
  <si>
    <t>PROJEKCIJA PLANA 2018.</t>
  </si>
  <si>
    <t>NAKNADE TROŠKOVA ZAPOSLENIMA</t>
  </si>
  <si>
    <t>RASHODI ZA MATERIJAL I ENERGIJU</t>
  </si>
  <si>
    <t>RASHODI ZA USLUGE</t>
  </si>
  <si>
    <t>FINANCIJSKI PLAN</t>
  </si>
  <si>
    <t>OSTALE INTELEKTUALNE USLUGE (ŽSV)</t>
  </si>
  <si>
    <t>SUDSKE PRISTOJBE</t>
  </si>
  <si>
    <t>JAVNOBILJEŽNIČKE PRISTOJBE</t>
  </si>
  <si>
    <t>OSTALE PRISTOJBE I NAKNADE</t>
  </si>
  <si>
    <t>OSTALI NESPOMENUTI RASHODI POSLOVANJA</t>
  </si>
  <si>
    <t>RASHODI PROTOKOLA (VIJENCI, CVIJEĆE, SVIJEĆE I SL)</t>
  </si>
  <si>
    <t>OSTALI NESPOMENUTI RASHODI POSLOVANJA (ŽSV)</t>
  </si>
  <si>
    <t>FINANCIJSKI RASHODI</t>
  </si>
  <si>
    <t>BANKARSKE USLUGE I USL. PLATNOG PROMETA</t>
  </si>
  <si>
    <t>USLUGE BANAKA</t>
  </si>
  <si>
    <t>USLUGE PLATNOG PROMETA</t>
  </si>
  <si>
    <t>ZATEZNE KAMATE</t>
  </si>
  <si>
    <t>NEGATIVNE TEČAJNE RALIKE</t>
  </si>
  <si>
    <t>ZATEZNE KAMATE IZ POSLOVNIH ODNOSA</t>
  </si>
  <si>
    <t>KAMATE ZA PRIMLJENE KREDITE (IPA)</t>
  </si>
  <si>
    <t>ZGRADE ZNAN. I OBRAZOVNIH INSTITUCIJA</t>
  </si>
  <si>
    <t>RAČUNALA I RAČUNALNA OPREMA</t>
  </si>
  <si>
    <t>UREDSKI NAMJEŠTAJ</t>
  </si>
  <si>
    <t>OSTALA UREDSKA OPREMA</t>
  </si>
  <si>
    <t>OSTALA KOMUNIKACIJSKA OPREMA</t>
  </si>
  <si>
    <t>OPREMA ZA GRIJANJE, HLAĐENJE, VENTIL.</t>
  </si>
  <si>
    <t>MEDICINSKA OPREMA</t>
  </si>
  <si>
    <t>LABORATORIJSKA OPREMA</t>
  </si>
  <si>
    <t>KNJIGE</t>
  </si>
  <si>
    <t>UREDSKI MAT. I OST. MAT. RASH.</t>
  </si>
  <si>
    <t>OSTALI RASHODI ZA ZAPOSLENE</t>
  </si>
  <si>
    <t>PLAĆE (BRUTO)</t>
  </si>
  <si>
    <t>DOPR. ZA OBV. ZDRAV. OSIG. ZAŠTITE ZDR. NA RADU</t>
  </si>
  <si>
    <t>NOVČANA NAKNADA POSLODAVCA ZBOG NEZL. IN.</t>
  </si>
  <si>
    <t>RASHODI ZA NABAVU PROIZVEDENE DUGOTRAJNE IMOVINE</t>
  </si>
  <si>
    <t>GRAĐEVINSKI OBJEKTI</t>
  </si>
  <si>
    <t>POSTROJENJA I OPREMA</t>
  </si>
  <si>
    <t>POSLOVNI OBJEKTI</t>
  </si>
  <si>
    <t>UREDSKA OPREMA I NAMJEŠTAJ</t>
  </si>
  <si>
    <t>KOMUNIKACIJSKA OPREMA</t>
  </si>
  <si>
    <t>OPREMA ZA ODRŽAVANJE I ZAŠTITU</t>
  </si>
  <si>
    <t>RASHODI ZA NABAVU NEFINANCIJSKE IMOVINE</t>
  </si>
  <si>
    <t>MEDICINSKA I LABORATORIJSKA OPREMA</t>
  </si>
  <si>
    <t>KNJIGE, UMJETNIČKA DJELA I OSTALE IZLOŽBENE VRIJ.</t>
  </si>
  <si>
    <t>NEMATERIJALNA PROIZVEDENA IMOVINA</t>
  </si>
  <si>
    <t>ULAGANJA U RAČUNALNE PROGRAME</t>
  </si>
  <si>
    <t>PRIHODI OD PRODAJE PROIZ. I ROBE TE PRUŽENIH USL.</t>
  </si>
  <si>
    <t>NAKNADE TROŠKOVA OSOBAMA IZVAN RADNOG ODNOSA</t>
  </si>
  <si>
    <t>POMOĆI PRORAČUNSKIM KORISNICIMA IZ PRORAČUNA KOJI IM NIJE NADLEŽAN</t>
  </si>
  <si>
    <t>POMOĆI IZ INOZEMSTVA I OD SUBJEKATA UNUTAR PR.</t>
  </si>
  <si>
    <t>prihod iznajmljivanja stamb. obj. stanarina</t>
  </si>
  <si>
    <t>PLAN 2017.</t>
  </si>
  <si>
    <t>PROJEKCIJA PLANA 2019.</t>
  </si>
  <si>
    <t>PLAN NABAVE MALE VRIJEDNOSTI (do 70.000,00 kn bez PDV-a) za 2017.</t>
  </si>
  <si>
    <t>Usluge telefona, pošte i prijevoza</t>
  </si>
  <si>
    <t>Komunalne usluge</t>
  </si>
  <si>
    <t>Članarine i norme</t>
  </si>
  <si>
    <t>Bankarske usluge i uslgue platnog prometa</t>
  </si>
  <si>
    <t>Plan nabave za 2017.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</si>
</sst>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45"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2"/>
      <color indexed="9"/>
      <name val="Arial Narrow"/>
      <family val="2"/>
    </font>
    <font>
      <sz val="12"/>
      <color indexed="17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sz val="12"/>
      <color indexed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0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6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2"/>
      <color theme="0"/>
      <name val="Arial Narrow"/>
      <family val="2"/>
    </font>
    <font>
      <sz val="12"/>
      <color rgb="FF006100"/>
      <name val="Arial Narrow"/>
      <family val="2"/>
    </font>
    <font>
      <b/>
      <sz val="12"/>
      <color rgb="FF3F3F3F"/>
      <name val="Arial Narrow"/>
      <family val="2"/>
    </font>
    <font>
      <b/>
      <sz val="12"/>
      <color rgb="FFFA7D00"/>
      <name val="Arial Narrow"/>
      <family val="2"/>
    </font>
    <font>
      <sz val="12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9C6500"/>
      <name val="Arial Narrow"/>
      <family val="2"/>
    </font>
    <font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rgb="FF3F3F76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9CE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DFEA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4" fontId="2" fillId="33" borderId="0" xfId="0" applyNumberFormat="1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 textRotation="90" wrapText="1"/>
    </xf>
    <xf numFmtId="4" fontId="4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 shrinkToFit="1"/>
    </xf>
    <xf numFmtId="4" fontId="7" fillId="33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shrinkToFit="1"/>
    </xf>
    <xf numFmtId="4" fontId="7" fillId="33" borderId="0" xfId="0" applyNumberFormat="1" applyFont="1" applyFill="1" applyAlignment="1">
      <alignment horizontal="right" vertical="center"/>
    </xf>
    <xf numFmtId="4" fontId="7" fillId="33" borderId="10" xfId="0" applyNumberFormat="1" applyFont="1" applyFill="1" applyBorder="1" applyAlignment="1">
      <alignment vertical="center"/>
    </xf>
    <xf numFmtId="4" fontId="43" fillId="33" borderId="10" xfId="0" applyNumberFormat="1" applyFont="1" applyFill="1" applyBorder="1" applyAlignment="1">
      <alignment horizontal="right" vertical="center"/>
    </xf>
    <xf numFmtId="4" fontId="7" fillId="33" borderId="0" xfId="0" applyNumberFormat="1" applyFont="1" applyFill="1" applyAlignment="1">
      <alignment vertical="center"/>
    </xf>
    <xf numFmtId="0" fontId="7" fillId="17" borderId="10" xfId="0" applyFont="1" applyFill="1" applyBorder="1" applyAlignment="1">
      <alignment vertical="center"/>
    </xf>
    <xf numFmtId="4" fontId="7" fillId="17" borderId="10" xfId="0" applyNumberFormat="1" applyFont="1" applyFill="1" applyBorder="1" applyAlignment="1">
      <alignment horizontal="right" vertical="center"/>
    </xf>
    <xf numFmtId="2" fontId="7" fillId="17" borderId="10" xfId="0" applyNumberFormat="1" applyFont="1" applyFill="1" applyBorder="1" applyAlignment="1">
      <alignment horizontal="right" vertical="center"/>
    </xf>
    <xf numFmtId="4" fontId="7" fillId="17" borderId="10" xfId="0" applyNumberFormat="1" applyFont="1" applyFill="1" applyBorder="1" applyAlignment="1">
      <alignment horizontal="right" vertical="center" shrinkToFit="1"/>
    </xf>
    <xf numFmtId="0" fontId="7" fillId="34" borderId="10" xfId="0" applyFont="1" applyFill="1" applyBorder="1" applyAlignment="1">
      <alignment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 shrinkToFit="1"/>
    </xf>
    <xf numFmtId="4" fontId="4" fillId="34" borderId="10" xfId="0" applyNumberFormat="1" applyFont="1" applyFill="1" applyBorder="1" applyAlignment="1">
      <alignment horizontal="right" vertical="center" shrinkToFit="1"/>
    </xf>
    <xf numFmtId="0" fontId="7" fillId="3" borderId="10" xfId="0" applyFont="1" applyFill="1" applyBorder="1" applyAlignment="1">
      <alignment vertical="center"/>
    </xf>
    <xf numFmtId="4" fontId="7" fillId="3" borderId="10" xfId="0" applyNumberFormat="1" applyFont="1" applyFill="1" applyBorder="1" applyAlignment="1">
      <alignment horizontal="right" vertical="center" shrinkToFit="1"/>
    </xf>
    <xf numFmtId="4" fontId="4" fillId="3" borderId="10" xfId="0" applyNumberFormat="1" applyFont="1" applyFill="1" applyBorder="1" applyAlignment="1">
      <alignment horizontal="right" vertical="center"/>
    </xf>
    <xf numFmtId="4" fontId="4" fillId="3" borderId="10" xfId="0" applyNumberFormat="1" applyFont="1" applyFill="1" applyBorder="1" applyAlignment="1">
      <alignment horizontal="right" vertical="center" shrinkToFit="1"/>
    </xf>
    <xf numFmtId="4" fontId="7" fillId="3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horizontal="right" vertical="center" shrinkToFit="1"/>
    </xf>
    <xf numFmtId="4" fontId="4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right" vertical="center" shrinkToFit="1"/>
    </xf>
    <xf numFmtId="4" fontId="4" fillId="3" borderId="10" xfId="0" applyNumberFormat="1" applyFont="1" applyFill="1" applyBorder="1" applyAlignment="1">
      <alignment vertical="center"/>
    </xf>
    <xf numFmtId="4" fontId="7" fillId="3" borderId="10" xfId="0" applyNumberFormat="1" applyFont="1" applyFill="1" applyBorder="1" applyAlignment="1">
      <alignment vertical="center"/>
    </xf>
    <xf numFmtId="4" fontId="7" fillId="34" borderId="10" xfId="0" applyNumberFormat="1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vertical="center"/>
    </xf>
    <xf numFmtId="4" fontId="7" fillId="36" borderId="1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4" fontId="3" fillId="33" borderId="10" xfId="0" applyNumberFormat="1" applyFont="1" applyFill="1" applyBorder="1" applyAlignment="1">
      <alignment horizontal="center" vertical="center" shrinkToFit="1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4" fontId="2" fillId="33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4" fontId="44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shrinkToFit="1"/>
    </xf>
    <xf numFmtId="4" fontId="43" fillId="33" borderId="10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4" fontId="7" fillId="33" borderId="10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4" fontId="7" fillId="33" borderId="13" xfId="0" applyNumberFormat="1" applyFont="1" applyFill="1" applyBorder="1" applyAlignment="1">
      <alignment horizontal="center" vertical="center" shrinkToFit="1"/>
    </xf>
    <xf numFmtId="4" fontId="7" fillId="33" borderId="15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vertical="center"/>
    </xf>
    <xf numFmtId="4" fontId="4" fillId="33" borderId="0" xfId="0" applyNumberFormat="1" applyFont="1" applyFill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J6" sqref="J6"/>
    </sheetView>
  </sheetViews>
  <sheetFormatPr defaultColWidth="9.140625" defaultRowHeight="15.75"/>
  <cols>
    <col min="1" max="1" width="4.28125" style="2" customWidth="1"/>
    <col min="2" max="2" width="7.57421875" style="2" customWidth="1"/>
    <col min="3" max="3" width="38.140625" style="2" bestFit="1" customWidth="1"/>
    <col min="4" max="5" width="10.7109375" style="3" customWidth="1"/>
    <col min="6" max="7" width="10.7109375" style="4" customWidth="1"/>
    <col min="8" max="10" width="10.7109375" style="17" customWidth="1"/>
    <col min="11" max="16384" width="9.140625" style="2" customWidth="1"/>
  </cols>
  <sheetData>
    <row r="1" spans="1:9" ht="16.5">
      <c r="A1" s="2" t="s">
        <v>0</v>
      </c>
      <c r="G1" s="6"/>
      <c r="H1" s="19"/>
      <c r="I1" s="21" t="s">
        <v>1</v>
      </c>
    </row>
    <row r="4" spans="1:10" ht="16.5">
      <c r="A4" s="91" t="s">
        <v>276</v>
      </c>
      <c r="B4" s="91"/>
      <c r="C4" s="91"/>
      <c r="D4" s="91"/>
      <c r="E4" s="91"/>
      <c r="F4" s="91"/>
      <c r="G4" s="91"/>
      <c r="H4" s="91"/>
      <c r="I4" s="91"/>
      <c r="J4" s="91"/>
    </row>
    <row r="6" spans="1:10" s="9" customFormat="1" ht="41.25" customHeight="1">
      <c r="A6" s="22" t="s">
        <v>23</v>
      </c>
      <c r="B6" s="7" t="s">
        <v>24</v>
      </c>
      <c r="C6" s="7" t="s">
        <v>25</v>
      </c>
      <c r="D6" s="8" t="s">
        <v>86</v>
      </c>
      <c r="E6" s="8" t="s">
        <v>85</v>
      </c>
      <c r="F6" s="7" t="s">
        <v>26</v>
      </c>
      <c r="G6" s="7" t="s">
        <v>27</v>
      </c>
      <c r="H6" s="8" t="s">
        <v>89</v>
      </c>
      <c r="I6" s="8" t="s">
        <v>88</v>
      </c>
      <c r="J6" s="8" t="s">
        <v>87</v>
      </c>
    </row>
    <row r="7" spans="1:10" s="12" customFormat="1" ht="16.5">
      <c r="A7" s="10"/>
      <c r="B7" s="10">
        <v>3221</v>
      </c>
      <c r="C7" s="10"/>
      <c r="D7" s="11">
        <f>(D8+D16+D20+D23+D26)</f>
        <v>42566.4</v>
      </c>
      <c r="E7" s="11">
        <f>(E8+E16+E20+E23+E26)</f>
        <v>13600</v>
      </c>
      <c r="F7" s="92"/>
      <c r="G7" s="92"/>
      <c r="H7" s="13">
        <f>(H8+H16+H20+H23+H26)</f>
        <v>53208</v>
      </c>
      <c r="I7" s="13">
        <f>(I8+I16+I20+I23+I26)</f>
        <v>17000</v>
      </c>
      <c r="J7" s="13">
        <f>(H7+I7)</f>
        <v>70208</v>
      </c>
    </row>
    <row r="8" spans="1:10" ht="16.5">
      <c r="A8" s="14"/>
      <c r="B8" s="14">
        <v>32211</v>
      </c>
      <c r="C8" s="14" t="s">
        <v>12</v>
      </c>
      <c r="D8" s="1">
        <f>(D9+D10+D11+D12+D13+D14+D15)</f>
        <v>18480</v>
      </c>
      <c r="E8" s="1">
        <f>(E9+E10+E11+E12+E13+E14+E15)</f>
        <v>6400</v>
      </c>
      <c r="F8" s="93"/>
      <c r="G8" s="93"/>
      <c r="H8" s="15">
        <f>(D8*1.25)</f>
        <v>23100</v>
      </c>
      <c r="I8" s="15">
        <f>(E8*1.25)</f>
        <v>8000</v>
      </c>
      <c r="J8" s="13">
        <f>(H8+I8)</f>
        <v>31100</v>
      </c>
    </row>
    <row r="9" spans="1:13" ht="16.5">
      <c r="A9" s="14"/>
      <c r="B9" s="14"/>
      <c r="C9" s="14" t="s">
        <v>2</v>
      </c>
      <c r="D9" s="1">
        <f>(5856/1.25)</f>
        <v>4684.8</v>
      </c>
      <c r="E9" s="1">
        <f>(D9/D8)*6400</f>
        <v>1622.4415584415585</v>
      </c>
      <c r="F9" s="83" t="s">
        <v>21</v>
      </c>
      <c r="G9" s="83" t="s">
        <v>22</v>
      </c>
      <c r="H9" s="15">
        <f aca="true" t="shared" si="0" ref="H9:I15">(D9*1.25)</f>
        <v>5856</v>
      </c>
      <c r="I9" s="15">
        <f>(E9*1.25)</f>
        <v>2028.051948051948</v>
      </c>
      <c r="J9" s="15">
        <f aca="true" t="shared" si="1" ref="J9:J15">(E9*1.25)</f>
        <v>2028.051948051948</v>
      </c>
      <c r="M9" s="3"/>
    </row>
    <row r="10" spans="1:13" ht="16.5">
      <c r="A10" s="14"/>
      <c r="B10" s="14"/>
      <c r="C10" s="14" t="s">
        <v>13</v>
      </c>
      <c r="D10" s="1">
        <f>(576/1.25)</f>
        <v>460.8</v>
      </c>
      <c r="E10" s="1">
        <f>(D10/D8)*6400</f>
        <v>159.58441558441558</v>
      </c>
      <c r="F10" s="83" t="s">
        <v>21</v>
      </c>
      <c r="G10" s="83" t="s">
        <v>22</v>
      </c>
      <c r="H10" s="15">
        <f t="shared" si="0"/>
        <v>576</v>
      </c>
      <c r="I10" s="15">
        <f t="shared" si="0"/>
        <v>199.4805194805195</v>
      </c>
      <c r="J10" s="15">
        <f t="shared" si="1"/>
        <v>199.4805194805195</v>
      </c>
      <c r="M10" s="3"/>
    </row>
    <row r="11" spans="1:13" ht="16.5">
      <c r="A11" s="14"/>
      <c r="B11" s="14"/>
      <c r="C11" s="14" t="s">
        <v>14</v>
      </c>
      <c r="D11" s="1">
        <f>(1200/1.25)</f>
        <v>960</v>
      </c>
      <c r="E11" s="1">
        <f>(D11/D8)*6400</f>
        <v>332.46753246753246</v>
      </c>
      <c r="F11" s="83" t="s">
        <v>21</v>
      </c>
      <c r="G11" s="83" t="s">
        <v>22</v>
      </c>
      <c r="H11" s="15">
        <f t="shared" si="0"/>
        <v>1200</v>
      </c>
      <c r="I11" s="15">
        <f t="shared" si="0"/>
        <v>415.5844155844156</v>
      </c>
      <c r="J11" s="15">
        <f t="shared" si="1"/>
        <v>415.5844155844156</v>
      </c>
      <c r="M11" s="3"/>
    </row>
    <row r="12" spans="1:13" ht="16.5">
      <c r="A12" s="14"/>
      <c r="B12" s="14"/>
      <c r="C12" s="14" t="s">
        <v>15</v>
      </c>
      <c r="D12" s="1">
        <f>(480/1.25)</f>
        <v>384</v>
      </c>
      <c r="E12" s="1">
        <f>(D12/D8)*6400</f>
        <v>132.98701298701297</v>
      </c>
      <c r="F12" s="83" t="s">
        <v>21</v>
      </c>
      <c r="G12" s="83" t="s">
        <v>22</v>
      </c>
      <c r="H12" s="15">
        <f t="shared" si="0"/>
        <v>480</v>
      </c>
      <c r="I12" s="15">
        <f t="shared" si="0"/>
        <v>166.23376623376623</v>
      </c>
      <c r="J12" s="15">
        <f t="shared" si="1"/>
        <v>166.23376623376623</v>
      </c>
      <c r="M12" s="3"/>
    </row>
    <row r="13" spans="1:13" ht="16.5">
      <c r="A13" s="14"/>
      <c r="B13" s="14"/>
      <c r="C13" s="14" t="s">
        <v>3</v>
      </c>
      <c r="D13" s="1">
        <f>(480/1.25)</f>
        <v>384</v>
      </c>
      <c r="E13" s="1">
        <f>(D13/D8)*6400</f>
        <v>132.98701298701297</v>
      </c>
      <c r="F13" s="83" t="s">
        <v>21</v>
      </c>
      <c r="G13" s="83" t="s">
        <v>22</v>
      </c>
      <c r="H13" s="15">
        <f t="shared" si="0"/>
        <v>480</v>
      </c>
      <c r="I13" s="15">
        <f t="shared" si="0"/>
        <v>166.23376623376623</v>
      </c>
      <c r="J13" s="15">
        <f t="shared" si="1"/>
        <v>166.23376623376623</v>
      </c>
      <c r="M13" s="3"/>
    </row>
    <row r="14" spans="1:13" ht="16.5">
      <c r="A14" s="14"/>
      <c r="B14" s="14"/>
      <c r="C14" s="14" t="s">
        <v>4</v>
      </c>
      <c r="D14" s="1">
        <f>(10960-4100)/1.25</f>
        <v>5488</v>
      </c>
      <c r="E14" s="1">
        <f>(D14/D8)*6400</f>
        <v>1900.6060606060607</v>
      </c>
      <c r="F14" s="83" t="s">
        <v>21</v>
      </c>
      <c r="G14" s="83" t="s">
        <v>22</v>
      </c>
      <c r="H14" s="15">
        <f t="shared" si="0"/>
        <v>6860</v>
      </c>
      <c r="I14" s="15">
        <f t="shared" si="0"/>
        <v>2375.757575757576</v>
      </c>
      <c r="J14" s="15">
        <f t="shared" si="1"/>
        <v>2375.757575757576</v>
      </c>
      <c r="M14" s="3"/>
    </row>
    <row r="15" spans="1:13" ht="16.5">
      <c r="A15" s="14"/>
      <c r="B15" s="14"/>
      <c r="C15" s="14" t="s">
        <v>5</v>
      </c>
      <c r="D15" s="1">
        <f>(7648/1.25)</f>
        <v>6118.4</v>
      </c>
      <c r="E15" s="1">
        <f>(D15/D8)*6400</f>
        <v>2118.926406926407</v>
      </c>
      <c r="F15" s="83" t="s">
        <v>21</v>
      </c>
      <c r="G15" s="83" t="s">
        <v>22</v>
      </c>
      <c r="H15" s="15">
        <f t="shared" si="0"/>
        <v>7648</v>
      </c>
      <c r="I15" s="15">
        <f t="shared" si="0"/>
        <v>2648.6580086580084</v>
      </c>
      <c r="J15" s="15">
        <f t="shared" si="1"/>
        <v>2648.6580086580084</v>
      </c>
      <c r="M15" s="3"/>
    </row>
    <row r="16" spans="1:13" ht="16.5">
      <c r="A16" s="14"/>
      <c r="B16" s="14">
        <v>32212</v>
      </c>
      <c r="C16" s="14" t="s">
        <v>6</v>
      </c>
      <c r="D16" s="1">
        <f>(D17+D18+D19)</f>
        <v>3834.4</v>
      </c>
      <c r="E16" s="1">
        <f>(E17)</f>
        <v>800</v>
      </c>
      <c r="F16" s="89"/>
      <c r="G16" s="89"/>
      <c r="H16" s="15">
        <f>(H17+H18+H19)</f>
        <v>4793</v>
      </c>
      <c r="I16" s="15">
        <f>(I17+I18+I19)</f>
        <v>1000</v>
      </c>
      <c r="J16" s="13">
        <f aca="true" t="shared" si="2" ref="J16:J33">(H16+I16)</f>
        <v>5793</v>
      </c>
      <c r="M16" s="3"/>
    </row>
    <row r="17" spans="1:10" ht="16.5">
      <c r="A17" s="14"/>
      <c r="B17" s="14"/>
      <c r="C17" s="14" t="s">
        <v>16</v>
      </c>
      <c r="D17" s="1">
        <f>(2000/1.25)</f>
        <v>1600</v>
      </c>
      <c r="E17" s="1">
        <f>(1000/1.25)</f>
        <v>800</v>
      </c>
      <c r="F17" s="83" t="s">
        <v>21</v>
      </c>
      <c r="G17" s="83" t="s">
        <v>22</v>
      </c>
      <c r="H17" s="15">
        <f>(D17*1.25)</f>
        <v>2000</v>
      </c>
      <c r="I17" s="15">
        <f>(E17*1.25)</f>
        <v>1000</v>
      </c>
      <c r="J17" s="15">
        <f t="shared" si="2"/>
        <v>3000</v>
      </c>
    </row>
    <row r="18" spans="1:10" ht="16.5">
      <c r="A18" s="14"/>
      <c r="B18" s="14"/>
      <c r="C18" s="14" t="s">
        <v>17</v>
      </c>
      <c r="D18" s="1">
        <f>(1354.4+158.6)/1.25</f>
        <v>1210.4</v>
      </c>
      <c r="E18" s="1"/>
      <c r="F18" s="83" t="s">
        <v>21</v>
      </c>
      <c r="G18" s="83" t="s">
        <v>22</v>
      </c>
      <c r="H18" s="15">
        <f aca="true" t="shared" si="3" ref="H18:I75">(D18*1.25)</f>
        <v>1513</v>
      </c>
      <c r="I18" s="15"/>
      <c r="J18" s="15">
        <f t="shared" si="2"/>
        <v>1513</v>
      </c>
    </row>
    <row r="19" spans="1:10" ht="16.5">
      <c r="A19" s="14"/>
      <c r="B19" s="14"/>
      <c r="C19" s="14" t="s">
        <v>18</v>
      </c>
      <c r="D19" s="1">
        <f>(1280/1.25)</f>
        <v>1024</v>
      </c>
      <c r="E19" s="1"/>
      <c r="F19" s="83" t="s">
        <v>21</v>
      </c>
      <c r="G19" s="83" t="s">
        <v>22</v>
      </c>
      <c r="H19" s="15">
        <f t="shared" si="3"/>
        <v>1280</v>
      </c>
      <c r="I19" s="15"/>
      <c r="J19" s="15">
        <f t="shared" si="2"/>
        <v>1280</v>
      </c>
    </row>
    <row r="20" spans="1:10" ht="16.5">
      <c r="A20" s="14"/>
      <c r="B20" s="14">
        <v>32214</v>
      </c>
      <c r="C20" s="14" t="s">
        <v>7</v>
      </c>
      <c r="D20" s="1">
        <f>(D21+D22)</f>
        <v>3268</v>
      </c>
      <c r="E20" s="1">
        <f>(E21+E22)</f>
        <v>800</v>
      </c>
      <c r="F20" s="89"/>
      <c r="G20" s="89"/>
      <c r="H20" s="15">
        <f t="shared" si="3"/>
        <v>4085</v>
      </c>
      <c r="I20" s="15">
        <f t="shared" si="3"/>
        <v>1000</v>
      </c>
      <c r="J20" s="13">
        <f t="shared" si="2"/>
        <v>5085</v>
      </c>
    </row>
    <row r="21" spans="1:10" ht="16.5">
      <c r="A21" s="14"/>
      <c r="B21" s="14"/>
      <c r="C21" s="14" t="s">
        <v>19</v>
      </c>
      <c r="D21" s="1">
        <f>(2548.8+736.2)/1.25</f>
        <v>2628</v>
      </c>
      <c r="E21" s="1">
        <v>800</v>
      </c>
      <c r="F21" s="83" t="s">
        <v>21</v>
      </c>
      <c r="G21" s="83" t="s">
        <v>22</v>
      </c>
      <c r="H21" s="15">
        <f t="shared" si="3"/>
        <v>3285</v>
      </c>
      <c r="I21" s="15">
        <f t="shared" si="3"/>
        <v>1000</v>
      </c>
      <c r="J21" s="15">
        <f t="shared" si="2"/>
        <v>4285</v>
      </c>
    </row>
    <row r="22" spans="1:10" ht="16.5">
      <c r="A22" s="14"/>
      <c r="B22" s="14"/>
      <c r="C22" s="14" t="s">
        <v>20</v>
      </c>
      <c r="D22" s="1">
        <f>(800/1.25)</f>
        <v>640</v>
      </c>
      <c r="E22" s="1"/>
      <c r="F22" s="83" t="s">
        <v>21</v>
      </c>
      <c r="G22" s="83" t="s">
        <v>22</v>
      </c>
      <c r="H22" s="15">
        <f t="shared" si="3"/>
        <v>800</v>
      </c>
      <c r="I22" s="15"/>
      <c r="J22" s="15">
        <f t="shared" si="2"/>
        <v>800</v>
      </c>
    </row>
    <row r="23" spans="1:10" ht="16.5">
      <c r="A23" s="14"/>
      <c r="B23" s="14">
        <v>32216</v>
      </c>
      <c r="C23" s="14" t="s">
        <v>8</v>
      </c>
      <c r="D23" s="1">
        <f>(D24+D25)</f>
        <v>16184</v>
      </c>
      <c r="E23" s="1">
        <f>(E25)</f>
        <v>4800</v>
      </c>
      <c r="F23" s="89"/>
      <c r="G23" s="89"/>
      <c r="H23" s="15">
        <f t="shared" si="3"/>
        <v>20230</v>
      </c>
      <c r="I23" s="15">
        <f t="shared" si="3"/>
        <v>6000</v>
      </c>
      <c r="J23" s="13">
        <f t="shared" si="2"/>
        <v>26230</v>
      </c>
    </row>
    <row r="24" spans="1:10" ht="16.5">
      <c r="A24" s="14"/>
      <c r="B24" s="14"/>
      <c r="C24" s="14" t="s">
        <v>9</v>
      </c>
      <c r="D24" s="1">
        <f>(1012/1.25)</f>
        <v>809.6</v>
      </c>
      <c r="E24" s="1"/>
      <c r="F24" s="83" t="s">
        <v>21</v>
      </c>
      <c r="G24" s="83" t="s">
        <v>22</v>
      </c>
      <c r="H24" s="15">
        <f t="shared" si="3"/>
        <v>1012</v>
      </c>
      <c r="I24" s="15"/>
      <c r="J24" s="15">
        <f t="shared" si="2"/>
        <v>1012</v>
      </c>
    </row>
    <row r="25" spans="1:10" ht="16.5">
      <c r="A25" s="14"/>
      <c r="B25" s="14"/>
      <c r="C25" s="14" t="s">
        <v>10</v>
      </c>
      <c r="D25" s="1">
        <f>(19972-754)/1.25</f>
        <v>15374.4</v>
      </c>
      <c r="E25" s="1">
        <f>(6000/1.25)</f>
        <v>4800</v>
      </c>
      <c r="F25" s="83" t="s">
        <v>21</v>
      </c>
      <c r="G25" s="83" t="s">
        <v>22</v>
      </c>
      <c r="H25" s="15">
        <f t="shared" si="3"/>
        <v>19218</v>
      </c>
      <c r="I25" s="15">
        <f>(E25*1.25)</f>
        <v>6000</v>
      </c>
      <c r="J25" s="15">
        <f t="shared" si="2"/>
        <v>25218</v>
      </c>
    </row>
    <row r="26" spans="1:10" ht="16.5">
      <c r="A26" s="14"/>
      <c r="B26" s="14">
        <v>32219</v>
      </c>
      <c r="C26" s="14" t="s">
        <v>11</v>
      </c>
      <c r="D26" s="1">
        <f>(1000/1.25)</f>
        <v>800</v>
      </c>
      <c r="E26" s="1">
        <v>800</v>
      </c>
      <c r="F26" s="83" t="s">
        <v>21</v>
      </c>
      <c r="G26" s="83" t="s">
        <v>22</v>
      </c>
      <c r="H26" s="15">
        <f t="shared" si="3"/>
        <v>1000</v>
      </c>
      <c r="I26" s="15">
        <f t="shared" si="3"/>
        <v>1000</v>
      </c>
      <c r="J26" s="13">
        <f t="shared" si="2"/>
        <v>2000</v>
      </c>
    </row>
    <row r="27" spans="1:10" s="12" customFormat="1" ht="16.5">
      <c r="A27" s="10"/>
      <c r="B27" s="10">
        <v>3222</v>
      </c>
      <c r="C27" s="10" t="s">
        <v>28</v>
      </c>
      <c r="D27" s="11">
        <f>(D28)</f>
        <v>76760.8</v>
      </c>
      <c r="E27" s="11">
        <f>(E28)</f>
        <v>17600</v>
      </c>
      <c r="F27" s="90"/>
      <c r="G27" s="90"/>
      <c r="H27" s="13">
        <f t="shared" si="3"/>
        <v>95951</v>
      </c>
      <c r="I27" s="13">
        <f>(E27*1.25)</f>
        <v>22000</v>
      </c>
      <c r="J27" s="13">
        <f t="shared" si="2"/>
        <v>117951</v>
      </c>
    </row>
    <row r="28" spans="1:10" ht="16.5">
      <c r="A28" s="14"/>
      <c r="B28" s="14">
        <v>32221</v>
      </c>
      <c r="C28" s="14" t="s">
        <v>29</v>
      </c>
      <c r="D28" s="1">
        <f>(D29+D30+D31+D32+D33)</f>
        <v>76760.8</v>
      </c>
      <c r="E28" s="1">
        <v>17600</v>
      </c>
      <c r="F28" s="89"/>
      <c r="G28" s="89"/>
      <c r="H28" s="15">
        <f t="shared" si="3"/>
        <v>95951</v>
      </c>
      <c r="I28" s="15">
        <f>(E28*1.25)</f>
        <v>22000</v>
      </c>
      <c r="J28" s="13">
        <f t="shared" si="2"/>
        <v>117951</v>
      </c>
    </row>
    <row r="29" spans="1:10" ht="16.5">
      <c r="A29" s="14"/>
      <c r="B29" s="14"/>
      <c r="C29" s="20" t="s">
        <v>30</v>
      </c>
      <c r="D29" s="1">
        <f>(43416-4777.6)</f>
        <v>38638.4</v>
      </c>
      <c r="E29" s="1"/>
      <c r="F29" s="83" t="s">
        <v>21</v>
      </c>
      <c r="G29" s="83" t="s">
        <v>22</v>
      </c>
      <c r="H29" s="15">
        <f>(D29*1.25)</f>
        <v>48298</v>
      </c>
      <c r="I29" s="15"/>
      <c r="J29" s="15">
        <f t="shared" si="2"/>
        <v>48298</v>
      </c>
    </row>
    <row r="30" spans="1:10" ht="16.5">
      <c r="A30" s="14"/>
      <c r="B30" s="14"/>
      <c r="C30" s="20" t="s">
        <v>31</v>
      </c>
      <c r="D30" s="1">
        <v>4104</v>
      </c>
      <c r="E30" s="1"/>
      <c r="F30" s="83" t="s">
        <v>21</v>
      </c>
      <c r="G30" s="83" t="s">
        <v>22</v>
      </c>
      <c r="H30" s="15">
        <f>(D30*1.25)</f>
        <v>5130</v>
      </c>
      <c r="I30" s="15"/>
      <c r="J30" s="15">
        <f t="shared" si="2"/>
        <v>5130</v>
      </c>
    </row>
    <row r="31" spans="1:10" ht="16.5">
      <c r="A31" s="14"/>
      <c r="B31" s="14"/>
      <c r="C31" s="20" t="s">
        <v>32</v>
      </c>
      <c r="D31" s="1">
        <v>19180</v>
      </c>
      <c r="E31" s="1"/>
      <c r="F31" s="83" t="s">
        <v>21</v>
      </c>
      <c r="G31" s="83" t="s">
        <v>22</v>
      </c>
      <c r="H31" s="15">
        <f>(D31*1.25)</f>
        <v>23975</v>
      </c>
      <c r="I31" s="15"/>
      <c r="J31" s="15">
        <f t="shared" si="2"/>
        <v>23975</v>
      </c>
    </row>
    <row r="32" spans="1:13" ht="16.5">
      <c r="A32" s="14"/>
      <c r="B32" s="14"/>
      <c r="C32" s="20" t="s">
        <v>33</v>
      </c>
      <c r="D32" s="1">
        <v>9827.2</v>
      </c>
      <c r="E32" s="1"/>
      <c r="F32" s="83" t="s">
        <v>21</v>
      </c>
      <c r="G32" s="83" t="s">
        <v>22</v>
      </c>
      <c r="H32" s="15">
        <f>(D32*1.25)</f>
        <v>12284</v>
      </c>
      <c r="I32" s="15"/>
      <c r="J32" s="15">
        <f t="shared" si="2"/>
        <v>12284</v>
      </c>
      <c r="M32" s="2">
        <f>(1600/1.25)</f>
        <v>1280</v>
      </c>
    </row>
    <row r="33" spans="1:10" ht="16.5">
      <c r="A33" s="14"/>
      <c r="B33" s="14"/>
      <c r="C33" s="20" t="s">
        <v>34</v>
      </c>
      <c r="D33" s="1">
        <v>5011.2</v>
      </c>
      <c r="E33" s="1"/>
      <c r="F33" s="83" t="s">
        <v>21</v>
      </c>
      <c r="G33" s="83" t="s">
        <v>22</v>
      </c>
      <c r="H33" s="15">
        <f>(D33*1.25)</f>
        <v>6264</v>
      </c>
      <c r="I33" s="15"/>
      <c r="J33" s="15">
        <f t="shared" si="2"/>
        <v>6264</v>
      </c>
    </row>
    <row r="34" spans="1:10" ht="16.5">
      <c r="A34" s="10"/>
      <c r="B34" s="10">
        <v>3224</v>
      </c>
      <c r="C34" s="10" t="s">
        <v>58</v>
      </c>
      <c r="D34" s="11">
        <f>(D35+D41)</f>
        <v>4749.6</v>
      </c>
      <c r="E34" s="11">
        <f>(E35)</f>
        <v>720</v>
      </c>
      <c r="F34" s="89"/>
      <c r="G34" s="89"/>
      <c r="H34" s="13">
        <f t="shared" si="3"/>
        <v>5937</v>
      </c>
      <c r="I34" s="13">
        <f>(I35)</f>
        <v>900</v>
      </c>
      <c r="J34" s="13">
        <f>(H34+I34+J42)</f>
        <v>7737</v>
      </c>
    </row>
    <row r="35" spans="1:10" ht="16.5">
      <c r="A35" s="14"/>
      <c r="B35" s="14">
        <v>32241</v>
      </c>
      <c r="C35" s="14" t="s">
        <v>35</v>
      </c>
      <c r="D35" s="1">
        <f>(D36+D37+D38+D39+D40)</f>
        <v>2209.6</v>
      </c>
      <c r="E35" s="1">
        <v>720</v>
      </c>
      <c r="F35" s="89"/>
      <c r="G35" s="89"/>
      <c r="H35" s="15">
        <f t="shared" si="3"/>
        <v>2762</v>
      </c>
      <c r="I35" s="15">
        <f t="shared" si="3"/>
        <v>900</v>
      </c>
      <c r="J35" s="13">
        <f aca="true" t="shared" si="4" ref="J35:J57">(H35+I35)</f>
        <v>3662</v>
      </c>
    </row>
    <row r="36" spans="1:10" ht="16.5">
      <c r="A36" s="14"/>
      <c r="B36" s="14"/>
      <c r="C36" s="14" t="s">
        <v>36</v>
      </c>
      <c r="D36" s="1">
        <v>400</v>
      </c>
      <c r="E36" s="1"/>
      <c r="F36" s="83" t="s">
        <v>21</v>
      </c>
      <c r="G36" s="83" t="s">
        <v>22</v>
      </c>
      <c r="H36" s="15">
        <f t="shared" si="3"/>
        <v>500</v>
      </c>
      <c r="I36" s="15"/>
      <c r="J36" s="15">
        <f t="shared" si="4"/>
        <v>500</v>
      </c>
    </row>
    <row r="37" spans="1:10" ht="16.5">
      <c r="A37" s="14"/>
      <c r="B37" s="14"/>
      <c r="C37" s="14" t="s">
        <v>38</v>
      </c>
      <c r="D37" s="1">
        <v>421.6</v>
      </c>
      <c r="E37" s="1"/>
      <c r="F37" s="83" t="s">
        <v>21</v>
      </c>
      <c r="G37" s="83" t="s">
        <v>22</v>
      </c>
      <c r="H37" s="15">
        <f t="shared" si="3"/>
        <v>527</v>
      </c>
      <c r="I37" s="15"/>
      <c r="J37" s="15">
        <f t="shared" si="4"/>
        <v>527</v>
      </c>
    </row>
    <row r="38" spans="1:10" ht="16.5">
      <c r="A38" s="14"/>
      <c r="B38" s="14"/>
      <c r="C38" s="14" t="s">
        <v>39</v>
      </c>
      <c r="D38" s="1">
        <v>544</v>
      </c>
      <c r="E38" s="1">
        <v>720</v>
      </c>
      <c r="F38" s="83" t="s">
        <v>21</v>
      </c>
      <c r="G38" s="83" t="s">
        <v>22</v>
      </c>
      <c r="H38" s="15">
        <f t="shared" si="3"/>
        <v>680</v>
      </c>
      <c r="I38" s="15">
        <v>900</v>
      </c>
      <c r="J38" s="15">
        <f t="shared" si="4"/>
        <v>1580</v>
      </c>
    </row>
    <row r="39" spans="1:10" ht="16.5">
      <c r="A39" s="14"/>
      <c r="B39" s="14"/>
      <c r="C39" s="14" t="s">
        <v>37</v>
      </c>
      <c r="D39" s="1">
        <v>444</v>
      </c>
      <c r="E39" s="1"/>
      <c r="F39" s="83" t="s">
        <v>21</v>
      </c>
      <c r="G39" s="83" t="s">
        <v>22</v>
      </c>
      <c r="H39" s="15">
        <f t="shared" si="3"/>
        <v>555</v>
      </c>
      <c r="I39" s="15"/>
      <c r="J39" s="15">
        <f t="shared" si="4"/>
        <v>555</v>
      </c>
    </row>
    <row r="40" spans="1:10" ht="16.5">
      <c r="A40" s="14"/>
      <c r="B40" s="14"/>
      <c r="C40" s="14" t="s">
        <v>40</v>
      </c>
      <c r="D40" s="1">
        <v>400</v>
      </c>
      <c r="E40" s="1"/>
      <c r="F40" s="83" t="s">
        <v>21</v>
      </c>
      <c r="G40" s="83" t="s">
        <v>22</v>
      </c>
      <c r="H40" s="15">
        <f t="shared" si="3"/>
        <v>500</v>
      </c>
      <c r="I40" s="15"/>
      <c r="J40" s="15">
        <f t="shared" si="4"/>
        <v>500</v>
      </c>
    </row>
    <row r="41" spans="1:10" ht="16.5">
      <c r="A41" s="14"/>
      <c r="B41" s="14">
        <v>32242</v>
      </c>
      <c r="C41" s="14" t="s">
        <v>41</v>
      </c>
      <c r="D41" s="1">
        <v>2540</v>
      </c>
      <c r="E41" s="1"/>
      <c r="F41" s="83" t="s">
        <v>21</v>
      </c>
      <c r="G41" s="83" t="s">
        <v>22</v>
      </c>
      <c r="H41" s="15">
        <f t="shared" si="3"/>
        <v>3175</v>
      </c>
      <c r="I41" s="15"/>
      <c r="J41" s="13">
        <f t="shared" si="4"/>
        <v>3175</v>
      </c>
    </row>
    <row r="42" spans="1:10" ht="16.5">
      <c r="A42" s="14"/>
      <c r="B42" s="14">
        <v>32244</v>
      </c>
      <c r="C42" s="14" t="s">
        <v>98</v>
      </c>
      <c r="D42" s="1"/>
      <c r="E42" s="1">
        <f>(900/1.25)</f>
        <v>720</v>
      </c>
      <c r="F42" s="83" t="s">
        <v>21</v>
      </c>
      <c r="G42" s="83" t="s">
        <v>22</v>
      </c>
      <c r="H42" s="15"/>
      <c r="I42" s="15">
        <f>(E42*1.25)</f>
        <v>900</v>
      </c>
      <c r="J42" s="13">
        <f t="shared" si="4"/>
        <v>900</v>
      </c>
    </row>
    <row r="43" spans="1:10" ht="16.5">
      <c r="A43" s="10"/>
      <c r="B43" s="10">
        <v>3225</v>
      </c>
      <c r="C43" s="10" t="s">
        <v>42</v>
      </c>
      <c r="D43" s="11">
        <v>400</v>
      </c>
      <c r="E43" s="11">
        <f>(E44)</f>
        <v>1280</v>
      </c>
      <c r="F43" s="90"/>
      <c r="G43" s="90"/>
      <c r="H43" s="13">
        <f t="shared" si="3"/>
        <v>500</v>
      </c>
      <c r="I43" s="13">
        <f>(E43*1.25)</f>
        <v>1600</v>
      </c>
      <c r="J43" s="13">
        <f t="shared" si="4"/>
        <v>2100</v>
      </c>
    </row>
    <row r="44" spans="1:10" ht="16.5">
      <c r="A44" s="14"/>
      <c r="B44" s="14">
        <v>32251</v>
      </c>
      <c r="C44" s="14" t="s">
        <v>42</v>
      </c>
      <c r="D44" s="1">
        <v>400</v>
      </c>
      <c r="E44" s="1">
        <v>1280</v>
      </c>
      <c r="F44" s="84" t="s">
        <v>21</v>
      </c>
      <c r="G44" s="84" t="s">
        <v>22</v>
      </c>
      <c r="H44" s="15">
        <f t="shared" si="3"/>
        <v>500</v>
      </c>
      <c r="I44" s="15">
        <f>(E44*1.25)</f>
        <v>1600</v>
      </c>
      <c r="J44" s="13">
        <f t="shared" si="4"/>
        <v>2100</v>
      </c>
    </row>
    <row r="45" spans="1:10" ht="16.5">
      <c r="A45" s="14"/>
      <c r="B45" s="10">
        <v>3227</v>
      </c>
      <c r="C45" s="10" t="s">
        <v>97</v>
      </c>
      <c r="D45" s="11">
        <f>(1680/1.25)</f>
        <v>1344</v>
      </c>
      <c r="E45" s="11">
        <f>(122.49/1.25)</f>
        <v>97.99199999999999</v>
      </c>
      <c r="F45" s="90"/>
      <c r="G45" s="90"/>
      <c r="H45" s="13">
        <f t="shared" si="3"/>
        <v>1680</v>
      </c>
      <c r="I45" s="13">
        <f>(E45*1.25)</f>
        <v>122.48999999999998</v>
      </c>
      <c r="J45" s="13">
        <f t="shared" si="4"/>
        <v>1802.49</v>
      </c>
    </row>
    <row r="46" spans="1:10" ht="16.5">
      <c r="A46" s="10"/>
      <c r="B46" s="10">
        <v>3232</v>
      </c>
      <c r="C46" s="10" t="s">
        <v>43</v>
      </c>
      <c r="D46" s="11">
        <f>(D47+D48)</f>
        <v>5988</v>
      </c>
      <c r="E46" s="11">
        <f>(6147/1.25)</f>
        <v>4917.6</v>
      </c>
      <c r="F46" s="88"/>
      <c r="G46" s="88"/>
      <c r="H46" s="13">
        <f t="shared" si="3"/>
        <v>7485</v>
      </c>
      <c r="I46" s="13">
        <f t="shared" si="3"/>
        <v>6147</v>
      </c>
      <c r="J46" s="13">
        <f t="shared" si="4"/>
        <v>13632</v>
      </c>
    </row>
    <row r="47" spans="1:10" ht="16.5">
      <c r="A47" s="14"/>
      <c r="B47" s="14">
        <v>32322</v>
      </c>
      <c r="C47" s="14" t="s">
        <v>44</v>
      </c>
      <c r="D47" s="1">
        <f>(5955/1.25)</f>
        <v>4764</v>
      </c>
      <c r="E47" s="1">
        <v>4917.6</v>
      </c>
      <c r="F47" s="83" t="s">
        <v>21</v>
      </c>
      <c r="G47" s="83" t="s">
        <v>22</v>
      </c>
      <c r="H47" s="15">
        <f t="shared" si="3"/>
        <v>5955</v>
      </c>
      <c r="I47" s="15">
        <v>6147</v>
      </c>
      <c r="J47" s="13">
        <f t="shared" si="4"/>
        <v>12102</v>
      </c>
    </row>
    <row r="48" spans="1:10" ht="16.5">
      <c r="A48" s="14"/>
      <c r="B48" s="14">
        <v>32329</v>
      </c>
      <c r="C48" s="14" t="s">
        <v>48</v>
      </c>
      <c r="D48" s="1">
        <f>(1530/1.25)</f>
        <v>1224</v>
      </c>
      <c r="E48" s="1"/>
      <c r="F48" s="83" t="s">
        <v>21</v>
      </c>
      <c r="G48" s="83" t="s">
        <v>22</v>
      </c>
      <c r="H48" s="15">
        <f t="shared" si="3"/>
        <v>1530</v>
      </c>
      <c r="I48" s="15"/>
      <c r="J48" s="13">
        <f t="shared" si="4"/>
        <v>1530</v>
      </c>
    </row>
    <row r="49" spans="1:10" ht="16.5">
      <c r="A49" s="10"/>
      <c r="B49" s="10">
        <v>3233</v>
      </c>
      <c r="C49" s="10" t="s">
        <v>45</v>
      </c>
      <c r="D49" s="11">
        <f>(D50+D51)</f>
        <v>1268</v>
      </c>
      <c r="E49" s="11"/>
      <c r="F49" s="88"/>
      <c r="G49" s="88"/>
      <c r="H49" s="13">
        <f t="shared" si="3"/>
        <v>1585</v>
      </c>
      <c r="I49" s="13"/>
      <c r="J49" s="13">
        <f t="shared" si="4"/>
        <v>1585</v>
      </c>
    </row>
    <row r="50" spans="1:10" ht="16.5">
      <c r="A50" s="14"/>
      <c r="B50" s="14">
        <v>32331</v>
      </c>
      <c r="C50" s="14" t="s">
        <v>46</v>
      </c>
      <c r="D50" s="1">
        <v>768</v>
      </c>
      <c r="E50" s="1"/>
      <c r="F50" s="83" t="s">
        <v>21</v>
      </c>
      <c r="G50" s="83" t="s">
        <v>22</v>
      </c>
      <c r="H50" s="15">
        <f t="shared" si="3"/>
        <v>960</v>
      </c>
      <c r="I50" s="15"/>
      <c r="J50" s="13">
        <f t="shared" si="4"/>
        <v>960</v>
      </c>
    </row>
    <row r="51" spans="1:10" ht="16.5">
      <c r="A51" s="14"/>
      <c r="B51" s="14">
        <v>32332</v>
      </c>
      <c r="C51" s="14" t="s">
        <v>47</v>
      </c>
      <c r="D51" s="1">
        <v>500</v>
      </c>
      <c r="E51" s="1"/>
      <c r="F51" s="83" t="s">
        <v>21</v>
      </c>
      <c r="G51" s="83" t="s">
        <v>22</v>
      </c>
      <c r="H51" s="15">
        <f t="shared" si="3"/>
        <v>625</v>
      </c>
      <c r="I51" s="15"/>
      <c r="J51" s="13">
        <f t="shared" si="4"/>
        <v>625</v>
      </c>
    </row>
    <row r="52" spans="1:10" ht="16.5">
      <c r="A52" s="10"/>
      <c r="B52" s="10">
        <v>3235</v>
      </c>
      <c r="C52" s="10" t="s">
        <v>49</v>
      </c>
      <c r="D52" s="11">
        <f>(D53)</f>
        <v>10400</v>
      </c>
      <c r="E52" s="11">
        <f>(E53)</f>
        <v>800</v>
      </c>
      <c r="F52" s="85"/>
      <c r="G52" s="85"/>
      <c r="H52" s="13">
        <f t="shared" si="3"/>
        <v>13000</v>
      </c>
      <c r="I52" s="13">
        <f>(I53)</f>
        <v>1000</v>
      </c>
      <c r="J52" s="13">
        <f t="shared" si="4"/>
        <v>14000</v>
      </c>
    </row>
    <row r="53" spans="1:10" ht="16.5">
      <c r="A53" s="14"/>
      <c r="B53" s="14">
        <v>32353</v>
      </c>
      <c r="C53" s="14" t="s">
        <v>50</v>
      </c>
      <c r="D53" s="1">
        <v>10400</v>
      </c>
      <c r="E53" s="1">
        <f>(1000/1.25)</f>
        <v>800</v>
      </c>
      <c r="F53" s="83" t="s">
        <v>21</v>
      </c>
      <c r="G53" s="83" t="s">
        <v>22</v>
      </c>
      <c r="H53" s="15">
        <f t="shared" si="3"/>
        <v>13000</v>
      </c>
      <c r="I53" s="15">
        <f>(E53*1.25)</f>
        <v>1000</v>
      </c>
      <c r="J53" s="13">
        <f t="shared" si="4"/>
        <v>14000</v>
      </c>
    </row>
    <row r="54" spans="1:10" ht="16.5">
      <c r="A54" s="10"/>
      <c r="B54" s="10">
        <v>3236</v>
      </c>
      <c r="C54" s="10" t="s">
        <v>51</v>
      </c>
      <c r="D54" s="11">
        <f>(D55)</f>
        <v>4800</v>
      </c>
      <c r="E54" s="11">
        <f>(E55)</f>
        <v>7200</v>
      </c>
      <c r="F54" s="85"/>
      <c r="G54" s="85"/>
      <c r="H54" s="13">
        <f t="shared" si="3"/>
        <v>6000</v>
      </c>
      <c r="I54" s="13">
        <f t="shared" si="3"/>
        <v>9000</v>
      </c>
      <c r="J54" s="13">
        <f t="shared" si="4"/>
        <v>15000</v>
      </c>
    </row>
    <row r="55" spans="1:10" ht="16.5">
      <c r="A55" s="14"/>
      <c r="B55" s="14">
        <v>32361</v>
      </c>
      <c r="C55" s="14" t="s">
        <v>52</v>
      </c>
      <c r="D55" s="1">
        <f>(6000/1.25)</f>
        <v>4800</v>
      </c>
      <c r="E55" s="1">
        <v>7200</v>
      </c>
      <c r="F55" s="83" t="s">
        <v>21</v>
      </c>
      <c r="G55" s="83" t="s">
        <v>22</v>
      </c>
      <c r="H55" s="15">
        <f t="shared" si="3"/>
        <v>6000</v>
      </c>
      <c r="I55" s="15">
        <f>(E55*1.25)</f>
        <v>9000</v>
      </c>
      <c r="J55" s="15">
        <f t="shared" si="4"/>
        <v>15000</v>
      </c>
    </row>
    <row r="56" spans="1:10" ht="16.5">
      <c r="A56" s="10"/>
      <c r="B56" s="10">
        <v>3237</v>
      </c>
      <c r="C56" s="10" t="s">
        <v>57</v>
      </c>
      <c r="D56" s="11">
        <f>(D57+D58)</f>
        <v>1250.4</v>
      </c>
      <c r="E56" s="11">
        <f>(2972.2/1.25)</f>
        <v>2377.7599999999998</v>
      </c>
      <c r="F56" s="85"/>
      <c r="G56" s="85"/>
      <c r="H56" s="13">
        <f t="shared" si="3"/>
        <v>1563</v>
      </c>
      <c r="I56" s="13">
        <f>(E56*1.25)</f>
        <v>2972.2</v>
      </c>
      <c r="J56" s="13">
        <f t="shared" si="4"/>
        <v>4535.2</v>
      </c>
    </row>
    <row r="57" spans="1:10" ht="16.5">
      <c r="A57" s="14"/>
      <c r="B57" s="14">
        <v>32373</v>
      </c>
      <c r="C57" s="14" t="s">
        <v>53</v>
      </c>
      <c r="D57" s="1">
        <f>(1563/1.25)</f>
        <v>1250.4</v>
      </c>
      <c r="E57" s="1">
        <v>2377.76</v>
      </c>
      <c r="F57" s="83" t="s">
        <v>21</v>
      </c>
      <c r="G57" s="83" t="s">
        <v>22</v>
      </c>
      <c r="H57" s="15">
        <f t="shared" si="3"/>
        <v>1563</v>
      </c>
      <c r="I57" s="15">
        <v>2972.2</v>
      </c>
      <c r="J57" s="13">
        <f t="shared" si="4"/>
        <v>4535.2</v>
      </c>
    </row>
    <row r="58" spans="1:10" ht="16.5">
      <c r="A58" s="14"/>
      <c r="B58" s="14">
        <v>32379</v>
      </c>
      <c r="C58" s="14" t="s">
        <v>54</v>
      </c>
      <c r="D58" s="1"/>
      <c r="E58" s="1"/>
      <c r="F58" s="83" t="s">
        <v>21</v>
      </c>
      <c r="G58" s="83" t="s">
        <v>22</v>
      </c>
      <c r="H58" s="15"/>
      <c r="I58" s="15"/>
      <c r="J58" s="15"/>
    </row>
    <row r="59" spans="1:10" ht="16.5">
      <c r="A59" s="10"/>
      <c r="B59" s="10">
        <v>3238</v>
      </c>
      <c r="C59" s="10" t="s">
        <v>56</v>
      </c>
      <c r="D59" s="11">
        <f>(D60)</f>
        <v>800</v>
      </c>
      <c r="E59" s="11"/>
      <c r="F59" s="89"/>
      <c r="G59" s="89"/>
      <c r="H59" s="15">
        <f>(D59*1.25)</f>
        <v>1000</v>
      </c>
      <c r="I59" s="13"/>
      <c r="J59" s="13">
        <f>(H59+I59)</f>
        <v>1000</v>
      </c>
    </row>
    <row r="60" spans="1:10" ht="16.5">
      <c r="A60" s="14"/>
      <c r="B60" s="14">
        <v>32389</v>
      </c>
      <c r="C60" s="14" t="s">
        <v>55</v>
      </c>
      <c r="D60" s="1">
        <v>800</v>
      </c>
      <c r="E60" s="1"/>
      <c r="F60" s="83" t="s">
        <v>21</v>
      </c>
      <c r="G60" s="83" t="s">
        <v>22</v>
      </c>
      <c r="H60" s="15">
        <f t="shared" si="3"/>
        <v>1000</v>
      </c>
      <c r="I60" s="15"/>
      <c r="J60" s="13">
        <f>(H60+I60)</f>
        <v>1000</v>
      </c>
    </row>
    <row r="61" spans="1:10" ht="16.5">
      <c r="A61" s="10"/>
      <c r="B61" s="10">
        <v>3239</v>
      </c>
      <c r="C61" s="10" t="s">
        <v>59</v>
      </c>
      <c r="D61" s="11">
        <f>(D62+D63+D64+D65)</f>
        <v>4328.8</v>
      </c>
      <c r="E61" s="11">
        <f>(14110/1.25)</f>
        <v>11288</v>
      </c>
      <c r="F61" s="85"/>
      <c r="G61" s="85"/>
      <c r="H61" s="13">
        <f t="shared" si="3"/>
        <v>5411</v>
      </c>
      <c r="I61" s="13">
        <f t="shared" si="3"/>
        <v>14110</v>
      </c>
      <c r="J61" s="13">
        <f>(H61+I61)</f>
        <v>19521</v>
      </c>
    </row>
    <row r="62" spans="1:10" ht="16.5">
      <c r="A62" s="14"/>
      <c r="B62" s="14">
        <v>32391</v>
      </c>
      <c r="C62" s="14" t="s">
        <v>60</v>
      </c>
      <c r="D62" s="1"/>
      <c r="E62" s="1">
        <f>(14110/1.25)</f>
        <v>11288</v>
      </c>
      <c r="F62" s="83" t="s">
        <v>21</v>
      </c>
      <c r="G62" s="83" t="s">
        <v>22</v>
      </c>
      <c r="H62" s="15"/>
      <c r="I62" s="15">
        <f>(E62*1.25)</f>
        <v>14110</v>
      </c>
      <c r="J62" s="13">
        <f>(H62+I62)</f>
        <v>14110</v>
      </c>
    </row>
    <row r="63" spans="1:10" ht="16.5">
      <c r="A63" s="14"/>
      <c r="B63" s="14">
        <v>32392</v>
      </c>
      <c r="C63" s="14" t="s">
        <v>61</v>
      </c>
      <c r="D63" s="1"/>
      <c r="E63" s="1"/>
      <c r="F63" s="83" t="s">
        <v>21</v>
      </c>
      <c r="G63" s="83" t="s">
        <v>22</v>
      </c>
      <c r="H63" s="15"/>
      <c r="I63" s="15"/>
      <c r="J63" s="13"/>
    </row>
    <row r="64" spans="1:10" ht="16.5">
      <c r="A64" s="14"/>
      <c r="B64" s="14">
        <v>32396</v>
      </c>
      <c r="C64" s="14" t="s">
        <v>62</v>
      </c>
      <c r="D64" s="1">
        <v>3650.4</v>
      </c>
      <c r="E64" s="1"/>
      <c r="F64" s="83" t="s">
        <v>21</v>
      </c>
      <c r="G64" s="83" t="s">
        <v>22</v>
      </c>
      <c r="H64" s="15">
        <f t="shared" si="3"/>
        <v>4563</v>
      </c>
      <c r="I64" s="15"/>
      <c r="J64" s="13">
        <f aca="true" t="shared" si="5" ref="J64:J75">(H64+I64)</f>
        <v>4563</v>
      </c>
    </row>
    <row r="65" spans="1:10" ht="16.5">
      <c r="A65" s="14"/>
      <c r="B65" s="14">
        <v>32399</v>
      </c>
      <c r="C65" s="14" t="s">
        <v>63</v>
      </c>
      <c r="D65" s="1">
        <f>(848/1.25)</f>
        <v>678.4</v>
      </c>
      <c r="E65" s="1"/>
      <c r="F65" s="83" t="s">
        <v>21</v>
      </c>
      <c r="G65" s="83" t="s">
        <v>22</v>
      </c>
      <c r="H65" s="15">
        <f t="shared" si="3"/>
        <v>848</v>
      </c>
      <c r="I65" s="15"/>
      <c r="J65" s="13">
        <f t="shared" si="5"/>
        <v>848</v>
      </c>
    </row>
    <row r="66" spans="1:10" ht="16.5">
      <c r="A66" s="10"/>
      <c r="B66" s="10">
        <v>3241</v>
      </c>
      <c r="C66" s="10" t="s">
        <v>66</v>
      </c>
      <c r="D66" s="11">
        <f>(D67+D68)</f>
        <v>1480</v>
      </c>
      <c r="E66" s="11">
        <f>(E67+E68)</f>
        <v>480</v>
      </c>
      <c r="F66" s="85"/>
      <c r="G66" s="85"/>
      <c r="H66" s="13">
        <f t="shared" si="3"/>
        <v>1850</v>
      </c>
      <c r="I66" s="13">
        <f t="shared" si="3"/>
        <v>600</v>
      </c>
      <c r="J66" s="13">
        <f t="shared" si="5"/>
        <v>2450</v>
      </c>
    </row>
    <row r="67" spans="1:10" ht="16.5">
      <c r="A67" s="14"/>
      <c r="B67" s="14">
        <v>32411</v>
      </c>
      <c r="C67" s="14" t="s">
        <v>64</v>
      </c>
      <c r="D67" s="1">
        <v>680</v>
      </c>
      <c r="E67" s="1">
        <f>(300/1.25)</f>
        <v>240</v>
      </c>
      <c r="F67" s="83" t="s">
        <v>21</v>
      </c>
      <c r="G67" s="83" t="s">
        <v>22</v>
      </c>
      <c r="H67" s="15">
        <f t="shared" si="3"/>
        <v>850</v>
      </c>
      <c r="I67" s="15">
        <f t="shared" si="3"/>
        <v>300</v>
      </c>
      <c r="J67" s="13">
        <f t="shared" si="5"/>
        <v>1150</v>
      </c>
    </row>
    <row r="68" spans="1:10" ht="16.5">
      <c r="A68" s="14"/>
      <c r="B68" s="14">
        <v>32412</v>
      </c>
      <c r="C68" s="14" t="s">
        <v>65</v>
      </c>
      <c r="D68" s="1">
        <v>800</v>
      </c>
      <c r="E68" s="1">
        <f>(300/1.25)</f>
        <v>240</v>
      </c>
      <c r="F68" s="83" t="s">
        <v>21</v>
      </c>
      <c r="G68" s="83" t="s">
        <v>22</v>
      </c>
      <c r="H68" s="15">
        <f t="shared" si="3"/>
        <v>1000</v>
      </c>
      <c r="I68" s="15">
        <f>(E68*1.25)</f>
        <v>300</v>
      </c>
      <c r="J68" s="15">
        <f t="shared" si="5"/>
        <v>1300</v>
      </c>
    </row>
    <row r="69" spans="1:10" s="12" customFormat="1" ht="16.5">
      <c r="A69" s="10"/>
      <c r="B69" s="10">
        <v>3293</v>
      </c>
      <c r="C69" s="10" t="s">
        <v>67</v>
      </c>
      <c r="D69" s="11">
        <f>(D70)</f>
        <v>584.8</v>
      </c>
      <c r="E69" s="11">
        <f>(E70)</f>
        <v>800</v>
      </c>
      <c r="F69" s="84"/>
      <c r="G69" s="84"/>
      <c r="H69" s="13">
        <f t="shared" si="3"/>
        <v>731</v>
      </c>
      <c r="I69" s="13">
        <f t="shared" si="3"/>
        <v>1000</v>
      </c>
      <c r="J69" s="13">
        <f t="shared" si="5"/>
        <v>1731</v>
      </c>
    </row>
    <row r="70" spans="1:10" ht="16.5">
      <c r="A70" s="14"/>
      <c r="B70" s="14">
        <v>32931</v>
      </c>
      <c r="C70" s="14" t="s">
        <v>67</v>
      </c>
      <c r="D70" s="1">
        <f>(731/1.25)</f>
        <v>584.8</v>
      </c>
      <c r="E70" s="1">
        <v>800</v>
      </c>
      <c r="F70" s="83" t="s">
        <v>21</v>
      </c>
      <c r="G70" s="83" t="s">
        <v>22</v>
      </c>
      <c r="H70" s="15">
        <f t="shared" si="3"/>
        <v>731</v>
      </c>
      <c r="I70" s="15">
        <f t="shared" si="3"/>
        <v>1000</v>
      </c>
      <c r="J70" s="13">
        <f t="shared" si="5"/>
        <v>1731</v>
      </c>
    </row>
    <row r="71" spans="1:10" s="12" customFormat="1" ht="16.5">
      <c r="A71" s="10"/>
      <c r="B71" s="10">
        <v>3295</v>
      </c>
      <c r="C71" s="10" t="s">
        <v>68</v>
      </c>
      <c r="D71" s="11"/>
      <c r="E71" s="11">
        <f>(E72)</f>
        <v>40</v>
      </c>
      <c r="F71" s="90"/>
      <c r="G71" s="90"/>
      <c r="H71" s="15"/>
      <c r="I71" s="13">
        <f>(E71*1.25)</f>
        <v>50</v>
      </c>
      <c r="J71" s="13">
        <f t="shared" si="5"/>
        <v>50</v>
      </c>
    </row>
    <row r="72" spans="1:10" ht="16.5">
      <c r="A72" s="14"/>
      <c r="B72" s="14">
        <v>32954</v>
      </c>
      <c r="C72" s="14" t="s">
        <v>69</v>
      </c>
      <c r="D72" s="1"/>
      <c r="E72" s="1">
        <f>(50/1.25)</f>
        <v>40</v>
      </c>
      <c r="F72" s="83" t="s">
        <v>21</v>
      </c>
      <c r="G72" s="83" t="s">
        <v>22</v>
      </c>
      <c r="H72" s="15"/>
      <c r="I72" s="15">
        <f>(E72*1.25)</f>
        <v>50</v>
      </c>
      <c r="J72" s="13">
        <f t="shared" si="5"/>
        <v>50</v>
      </c>
    </row>
    <row r="73" spans="1:10" s="12" customFormat="1" ht="16.5">
      <c r="A73" s="10"/>
      <c r="B73" s="10">
        <v>3299</v>
      </c>
      <c r="C73" s="10" t="s">
        <v>70</v>
      </c>
      <c r="D73" s="11">
        <f>(D74+D75)</f>
        <v>2855.2</v>
      </c>
      <c r="E73" s="11">
        <f>(E75+E74)</f>
        <v>15682.4</v>
      </c>
      <c r="F73" s="84"/>
      <c r="G73" s="84"/>
      <c r="H73" s="13">
        <f t="shared" si="3"/>
        <v>3569</v>
      </c>
      <c r="I73" s="13">
        <f>(I74+I75)</f>
        <v>19603</v>
      </c>
      <c r="J73" s="13">
        <f t="shared" si="5"/>
        <v>23172</v>
      </c>
    </row>
    <row r="74" spans="1:10" ht="16.5">
      <c r="A74" s="14"/>
      <c r="B74" s="14">
        <v>32991</v>
      </c>
      <c r="C74" s="14" t="s">
        <v>71</v>
      </c>
      <c r="D74" s="1">
        <f>(935.2)</f>
        <v>935.2</v>
      </c>
      <c r="E74" s="1"/>
      <c r="F74" s="83" t="s">
        <v>21</v>
      </c>
      <c r="G74" s="83" t="s">
        <v>22</v>
      </c>
      <c r="H74" s="15">
        <f t="shared" si="3"/>
        <v>1169</v>
      </c>
      <c r="I74" s="15"/>
      <c r="J74" s="13">
        <f t="shared" si="5"/>
        <v>1169</v>
      </c>
    </row>
    <row r="75" spans="1:10" ht="16.5">
      <c r="A75" s="14"/>
      <c r="B75" s="14">
        <v>32999</v>
      </c>
      <c r="C75" s="14" t="s">
        <v>70</v>
      </c>
      <c r="D75" s="1">
        <f>(1920)</f>
        <v>1920</v>
      </c>
      <c r="E75" s="1">
        <f>(19603/1.25)</f>
        <v>15682.4</v>
      </c>
      <c r="F75" s="83" t="s">
        <v>21</v>
      </c>
      <c r="G75" s="83" t="s">
        <v>22</v>
      </c>
      <c r="H75" s="15">
        <f t="shared" si="3"/>
        <v>2400</v>
      </c>
      <c r="I75" s="15">
        <f>(E75*1.25)</f>
        <v>19603</v>
      </c>
      <c r="J75" s="13">
        <f t="shared" si="5"/>
        <v>22003</v>
      </c>
    </row>
    <row r="76" spans="1:10" s="12" customFormat="1" ht="16.5">
      <c r="A76" s="10"/>
      <c r="B76" s="10">
        <v>4221</v>
      </c>
      <c r="C76" s="10" t="s">
        <v>72</v>
      </c>
      <c r="D76" s="11"/>
      <c r="E76" s="11"/>
      <c r="F76" s="83" t="s">
        <v>21</v>
      </c>
      <c r="G76" s="83" t="s">
        <v>22</v>
      </c>
      <c r="H76" s="15"/>
      <c r="I76" s="13"/>
      <c r="J76" s="13"/>
    </row>
    <row r="77" spans="1:10" ht="16.5">
      <c r="A77" s="14"/>
      <c r="B77" s="14">
        <v>42211</v>
      </c>
      <c r="C77" s="14" t="s">
        <v>73</v>
      </c>
      <c r="D77" s="1"/>
      <c r="E77" s="1"/>
      <c r="F77" s="83" t="s">
        <v>21</v>
      </c>
      <c r="G77" s="83" t="s">
        <v>22</v>
      </c>
      <c r="H77" s="15"/>
      <c r="I77" s="15"/>
      <c r="J77" s="15"/>
    </row>
    <row r="78" spans="1:10" ht="16.5">
      <c r="A78" s="14"/>
      <c r="B78" s="14">
        <v>42212</v>
      </c>
      <c r="C78" s="14" t="s">
        <v>74</v>
      </c>
      <c r="D78" s="1"/>
      <c r="E78" s="1"/>
      <c r="F78" s="83" t="s">
        <v>21</v>
      </c>
      <c r="G78" s="83" t="s">
        <v>22</v>
      </c>
      <c r="H78" s="15"/>
      <c r="I78" s="15"/>
      <c r="J78" s="15"/>
    </row>
    <row r="79" spans="1:10" ht="16.5">
      <c r="A79" s="14"/>
      <c r="B79" s="14">
        <v>42219</v>
      </c>
      <c r="C79" s="14" t="s">
        <v>75</v>
      </c>
      <c r="D79" s="1"/>
      <c r="E79" s="1"/>
      <c r="F79" s="83" t="s">
        <v>21</v>
      </c>
      <c r="G79" s="83" t="s">
        <v>22</v>
      </c>
      <c r="H79" s="15"/>
      <c r="I79" s="15"/>
      <c r="J79" s="15"/>
    </row>
    <row r="80" spans="1:10" s="12" customFormat="1" ht="16.5">
      <c r="A80" s="10"/>
      <c r="B80" s="10">
        <v>4222</v>
      </c>
      <c r="C80" s="10" t="s">
        <v>76</v>
      </c>
      <c r="D80" s="11"/>
      <c r="E80" s="11"/>
      <c r="F80" s="83" t="s">
        <v>21</v>
      </c>
      <c r="G80" s="83" t="s">
        <v>22</v>
      </c>
      <c r="H80" s="15"/>
      <c r="I80" s="13"/>
      <c r="J80" s="13"/>
    </row>
    <row r="81" spans="1:10" ht="16.5">
      <c r="A81" s="14"/>
      <c r="B81" s="14">
        <v>42229</v>
      </c>
      <c r="C81" s="14" t="s">
        <v>76</v>
      </c>
      <c r="D81" s="1"/>
      <c r="E81" s="1"/>
      <c r="F81" s="83" t="s">
        <v>21</v>
      </c>
      <c r="G81" s="83" t="s">
        <v>22</v>
      </c>
      <c r="H81" s="15"/>
      <c r="I81" s="15"/>
      <c r="J81" s="15"/>
    </row>
    <row r="82" spans="1:10" s="12" customFormat="1" ht="16.5">
      <c r="A82" s="10"/>
      <c r="B82" s="10">
        <v>4223</v>
      </c>
      <c r="C82" s="10" t="s">
        <v>77</v>
      </c>
      <c r="D82" s="11"/>
      <c r="E82" s="11"/>
      <c r="F82" s="83" t="s">
        <v>21</v>
      </c>
      <c r="G82" s="83" t="s">
        <v>22</v>
      </c>
      <c r="H82" s="15"/>
      <c r="I82" s="13"/>
      <c r="J82" s="13"/>
    </row>
    <row r="83" spans="1:10" ht="16.5">
      <c r="A83" s="14"/>
      <c r="B83" s="14">
        <v>42231</v>
      </c>
      <c r="C83" s="14" t="s">
        <v>77</v>
      </c>
      <c r="D83" s="1"/>
      <c r="E83" s="1"/>
      <c r="F83" s="83" t="s">
        <v>21</v>
      </c>
      <c r="G83" s="83" t="s">
        <v>22</v>
      </c>
      <c r="H83" s="15"/>
      <c r="I83" s="15"/>
      <c r="J83" s="15"/>
    </row>
    <row r="84" spans="1:10" s="12" customFormat="1" ht="16.5">
      <c r="A84" s="10"/>
      <c r="B84" s="10">
        <v>4222</v>
      </c>
      <c r="C84" s="10" t="s">
        <v>78</v>
      </c>
      <c r="D84" s="11"/>
      <c r="E84" s="11"/>
      <c r="F84" s="83" t="s">
        <v>21</v>
      </c>
      <c r="G84" s="83" t="s">
        <v>22</v>
      </c>
      <c r="H84" s="15"/>
      <c r="I84" s="13"/>
      <c r="J84" s="13"/>
    </row>
    <row r="85" spans="1:10" ht="16.5">
      <c r="A85" s="14"/>
      <c r="B85" s="14">
        <v>42223</v>
      </c>
      <c r="C85" s="14" t="s">
        <v>84</v>
      </c>
      <c r="D85" s="1"/>
      <c r="E85" s="1"/>
      <c r="F85" s="83" t="s">
        <v>21</v>
      </c>
      <c r="G85" s="83" t="s">
        <v>22</v>
      </c>
      <c r="H85" s="15"/>
      <c r="I85" s="13"/>
      <c r="J85" s="13"/>
    </row>
    <row r="86" spans="1:10" s="12" customFormat="1" ht="16.5">
      <c r="A86" s="10"/>
      <c r="B86" s="10">
        <v>4224</v>
      </c>
      <c r="C86" s="10" t="s">
        <v>79</v>
      </c>
      <c r="D86" s="11"/>
      <c r="E86" s="11">
        <f>(E87)</f>
        <v>17440</v>
      </c>
      <c r="F86" s="83" t="s">
        <v>21</v>
      </c>
      <c r="G86" s="83" t="s">
        <v>22</v>
      </c>
      <c r="H86" s="15"/>
      <c r="I86" s="13">
        <f>(E86*1.25)</f>
        <v>21800</v>
      </c>
      <c r="J86" s="13">
        <f>(H86+I86)</f>
        <v>21800</v>
      </c>
    </row>
    <row r="87" spans="1:10" ht="16.5">
      <c r="A87" s="14"/>
      <c r="B87" s="14">
        <v>42241</v>
      </c>
      <c r="C87" s="14" t="s">
        <v>80</v>
      </c>
      <c r="D87" s="1"/>
      <c r="E87" s="1">
        <f>(21800/1.25)</f>
        <v>17440</v>
      </c>
      <c r="F87" s="83" t="s">
        <v>21</v>
      </c>
      <c r="G87" s="83" t="s">
        <v>22</v>
      </c>
      <c r="H87" s="15"/>
      <c r="I87" s="15">
        <f>(E87*1.25)</f>
        <v>21800</v>
      </c>
      <c r="J87" s="15">
        <f>(I87)</f>
        <v>21800</v>
      </c>
    </row>
    <row r="88" spans="1:10" ht="16.5">
      <c r="A88" s="14"/>
      <c r="B88" s="14">
        <v>42242</v>
      </c>
      <c r="C88" s="14" t="s">
        <v>81</v>
      </c>
      <c r="D88" s="1"/>
      <c r="E88" s="1"/>
      <c r="F88" s="83" t="s">
        <v>21</v>
      </c>
      <c r="G88" s="83" t="s">
        <v>22</v>
      </c>
      <c r="H88" s="15"/>
      <c r="I88" s="15"/>
      <c r="J88" s="15"/>
    </row>
    <row r="89" spans="1:10" s="12" customFormat="1" ht="16.5">
      <c r="A89" s="10"/>
      <c r="B89" s="10">
        <v>4241</v>
      </c>
      <c r="C89" s="10" t="s">
        <v>82</v>
      </c>
      <c r="D89" s="11"/>
      <c r="E89" s="11">
        <f>(E90)</f>
        <v>3333.1440000000002</v>
      </c>
      <c r="F89" s="83" t="s">
        <v>21</v>
      </c>
      <c r="G89" s="83" t="s">
        <v>22</v>
      </c>
      <c r="H89" s="15"/>
      <c r="I89" s="13">
        <f>(I90)</f>
        <v>4166.43</v>
      </c>
      <c r="J89" s="13">
        <f>(H89+I89)</f>
        <v>4166.43</v>
      </c>
    </row>
    <row r="90" spans="1:10" ht="16.5">
      <c r="A90" s="14"/>
      <c r="B90" s="14">
        <v>42411</v>
      </c>
      <c r="C90" s="14" t="s">
        <v>82</v>
      </c>
      <c r="D90" s="1"/>
      <c r="E90" s="1">
        <f>(4166.43/1.25)</f>
        <v>3333.1440000000002</v>
      </c>
      <c r="F90" s="83" t="s">
        <v>21</v>
      </c>
      <c r="G90" s="83" t="s">
        <v>22</v>
      </c>
      <c r="H90" s="15"/>
      <c r="I90" s="15">
        <f>(E90*1.25)</f>
        <v>4166.43</v>
      </c>
      <c r="J90" s="15">
        <f>(H90+I90)</f>
        <v>4166.43</v>
      </c>
    </row>
    <row r="91" spans="1:10" s="12" customFormat="1" ht="16.5">
      <c r="A91" s="10"/>
      <c r="B91" s="10">
        <v>4262</v>
      </c>
      <c r="C91" s="10" t="s">
        <v>83</v>
      </c>
      <c r="D91" s="11"/>
      <c r="E91" s="11"/>
      <c r="F91" s="83" t="s">
        <v>21</v>
      </c>
      <c r="G91" s="83" t="s">
        <v>22</v>
      </c>
      <c r="H91" s="15"/>
      <c r="I91" s="13"/>
      <c r="J91" s="13"/>
    </row>
    <row r="92" spans="1:10" ht="16.5">
      <c r="A92" s="14"/>
      <c r="B92" s="14">
        <v>42621</v>
      </c>
      <c r="C92" s="14" t="s">
        <v>83</v>
      </c>
      <c r="D92" s="1"/>
      <c r="E92" s="1"/>
      <c r="F92" s="83" t="s">
        <v>21</v>
      </c>
      <c r="G92" s="83" t="s">
        <v>22</v>
      </c>
      <c r="H92" s="15"/>
      <c r="I92" s="15"/>
      <c r="J92" s="15"/>
    </row>
    <row r="94" spans="2:3" ht="16.5">
      <c r="B94" s="2" t="s">
        <v>90</v>
      </c>
      <c r="C94" s="18"/>
    </row>
    <row r="96" spans="4:9" ht="38.25">
      <c r="D96" s="4" t="s">
        <v>91</v>
      </c>
      <c r="E96" s="87"/>
      <c r="F96" s="23" t="s">
        <v>96</v>
      </c>
      <c r="H96" s="87"/>
      <c r="I96" s="87" t="s">
        <v>94</v>
      </c>
    </row>
    <row r="97" spans="4:9" ht="16.5">
      <c r="D97" s="87"/>
      <c r="E97" s="87"/>
      <c r="H97" s="87"/>
      <c r="I97" s="87"/>
    </row>
    <row r="98" spans="4:9" ht="16.5">
      <c r="D98" s="86"/>
      <c r="E98" s="87"/>
      <c r="F98" s="5"/>
      <c r="H98" s="87"/>
      <c r="I98" s="86"/>
    </row>
    <row r="99" spans="4:9" ht="16.5">
      <c r="D99" s="4" t="s">
        <v>92</v>
      </c>
      <c r="E99" s="87"/>
      <c r="F99" s="87" t="s">
        <v>93</v>
      </c>
      <c r="H99" s="87"/>
      <c r="I99" s="87" t="s">
        <v>95</v>
      </c>
    </row>
  </sheetData>
  <sheetProtection/>
  <mergeCells count="16">
    <mergeCell ref="A4:J4"/>
    <mergeCell ref="F7:G7"/>
    <mergeCell ref="F8:G8"/>
    <mergeCell ref="F16:G16"/>
    <mergeCell ref="F20:G20"/>
    <mergeCell ref="F23:G23"/>
    <mergeCell ref="F46:G46"/>
    <mergeCell ref="F49:G49"/>
    <mergeCell ref="F59:G59"/>
    <mergeCell ref="F71:G71"/>
    <mergeCell ref="F27:G27"/>
    <mergeCell ref="F28:G28"/>
    <mergeCell ref="F34:G34"/>
    <mergeCell ref="F35:G35"/>
    <mergeCell ref="F43:G43"/>
    <mergeCell ref="F45:G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3" manualBreakCount="3">
    <brk id="29" max="255" man="1"/>
    <brk id="57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8"/>
  <sheetViews>
    <sheetView zoomScalePageLayoutView="0" workbookViewId="0" topLeftCell="A1">
      <selection activeCell="J30" sqref="J30"/>
    </sheetView>
  </sheetViews>
  <sheetFormatPr defaultColWidth="9.140625" defaultRowHeight="18" customHeight="1"/>
  <cols>
    <col min="1" max="1" width="7.57421875" style="31" customWidth="1"/>
    <col min="2" max="2" width="43.7109375" style="31" customWidth="1"/>
    <col min="3" max="4" width="10.7109375" style="32" customWidth="1"/>
    <col min="5" max="6" width="10.7109375" style="33" customWidth="1"/>
    <col min="7" max="9" width="10.7109375" style="34" customWidth="1"/>
    <col min="10" max="10" width="10.8515625" style="31" bestFit="1" customWidth="1"/>
    <col min="11" max="11" width="11.421875" style="31" bestFit="1" customWidth="1"/>
    <col min="12" max="16384" width="9.140625" style="31" customWidth="1"/>
  </cols>
  <sheetData>
    <row r="1" spans="1:9" ht="18" customHeight="1">
      <c r="A1" s="94" t="s">
        <v>227</v>
      </c>
      <c r="B1" s="95"/>
      <c r="C1" s="95"/>
      <c r="D1" s="95"/>
      <c r="E1" s="95"/>
      <c r="F1" s="95"/>
      <c r="G1" s="95"/>
      <c r="H1" s="95"/>
      <c r="I1" s="96"/>
    </row>
    <row r="2" spans="1:9" ht="36.75" customHeight="1">
      <c r="A2" s="36" t="s">
        <v>24</v>
      </c>
      <c r="B2" s="36" t="s">
        <v>99</v>
      </c>
      <c r="C2" s="38" t="s">
        <v>100</v>
      </c>
      <c r="D2" s="30" t="s">
        <v>101</v>
      </c>
      <c r="E2" s="39" t="s">
        <v>102</v>
      </c>
      <c r="F2" s="29" t="s">
        <v>103</v>
      </c>
      <c r="G2" s="38" t="s">
        <v>274</v>
      </c>
      <c r="H2" s="30" t="s">
        <v>223</v>
      </c>
      <c r="I2" s="30" t="s">
        <v>275</v>
      </c>
    </row>
    <row r="3" spans="1:11" ht="18" customHeight="1">
      <c r="A3" s="44">
        <v>6</v>
      </c>
      <c r="B3" s="44" t="s">
        <v>104</v>
      </c>
      <c r="C3" s="45">
        <f>(C7+C11+C17+C23)</f>
        <v>205780</v>
      </c>
      <c r="D3" s="45">
        <f>(D7+D11+D17+D23)</f>
        <v>314407</v>
      </c>
      <c r="E3" s="45">
        <f>(E4)</f>
        <v>7919326</v>
      </c>
      <c r="F3" s="45">
        <f>(F4+F7+F11+F17+F23)</f>
        <v>167570</v>
      </c>
      <c r="G3" s="45">
        <v>8022583</v>
      </c>
      <c r="H3" s="45">
        <f>(G3)</f>
        <v>8022583</v>
      </c>
      <c r="I3" s="45">
        <f>G3</f>
        <v>8022583</v>
      </c>
      <c r="K3" s="32"/>
    </row>
    <row r="4" spans="1:11" ht="18" customHeight="1">
      <c r="A4" s="48">
        <v>63</v>
      </c>
      <c r="B4" s="48" t="s">
        <v>272</v>
      </c>
      <c r="C4" s="49"/>
      <c r="D4" s="49"/>
      <c r="E4" s="49">
        <f>(E5)</f>
        <v>7919326</v>
      </c>
      <c r="F4" s="49"/>
      <c r="G4" s="49">
        <v>7756826</v>
      </c>
      <c r="H4" s="49">
        <v>7756826</v>
      </c>
      <c r="I4" s="49">
        <v>7756826</v>
      </c>
      <c r="K4" s="32"/>
    </row>
    <row r="5" spans="1:11" ht="18" customHeight="1">
      <c r="A5" s="60">
        <v>636</v>
      </c>
      <c r="B5" s="60" t="s">
        <v>271</v>
      </c>
      <c r="C5" s="61"/>
      <c r="D5" s="61"/>
      <c r="E5" s="61">
        <f>(E6)</f>
        <v>7919326</v>
      </c>
      <c r="F5" s="61"/>
      <c r="G5" s="61">
        <v>7756826</v>
      </c>
      <c r="H5" s="61">
        <v>7756826</v>
      </c>
      <c r="I5" s="61">
        <v>7756826</v>
      </c>
      <c r="K5" s="32"/>
    </row>
    <row r="6" spans="1:11" ht="18" customHeight="1">
      <c r="A6" s="20">
        <v>63611</v>
      </c>
      <c r="B6" s="20" t="s">
        <v>271</v>
      </c>
      <c r="C6" s="25"/>
      <c r="D6" s="25"/>
      <c r="E6" s="25">
        <f>(E37)</f>
        <v>7919326</v>
      </c>
      <c r="F6" s="25"/>
      <c r="G6" s="25">
        <v>7756826</v>
      </c>
      <c r="H6" s="27">
        <v>7756826</v>
      </c>
      <c r="I6" s="27">
        <v>7756826</v>
      </c>
      <c r="K6" s="32"/>
    </row>
    <row r="7" spans="1:12" ht="18" customHeight="1">
      <c r="A7" s="48">
        <v>64</v>
      </c>
      <c r="B7" s="48" t="s">
        <v>217</v>
      </c>
      <c r="C7" s="49"/>
      <c r="D7" s="49"/>
      <c r="E7" s="50"/>
      <c r="F7" s="50"/>
      <c r="G7" s="49"/>
      <c r="H7" s="49"/>
      <c r="I7" s="49"/>
      <c r="L7" s="32"/>
    </row>
    <row r="8" spans="1:12" ht="18" customHeight="1">
      <c r="A8" s="20">
        <v>64132</v>
      </c>
      <c r="B8" s="20" t="s">
        <v>106</v>
      </c>
      <c r="C8" s="25"/>
      <c r="D8" s="25"/>
      <c r="E8" s="26"/>
      <c r="F8" s="26"/>
      <c r="G8" s="27"/>
      <c r="H8" s="27"/>
      <c r="I8" s="27"/>
      <c r="L8" s="32"/>
    </row>
    <row r="9" spans="1:12" ht="18" customHeight="1">
      <c r="A9" s="20">
        <v>64224</v>
      </c>
      <c r="B9" s="20" t="s">
        <v>273</v>
      </c>
      <c r="C9" s="25"/>
      <c r="D9" s="25"/>
      <c r="E9" s="26"/>
      <c r="F9" s="26"/>
      <c r="G9" s="25"/>
      <c r="H9" s="25"/>
      <c r="I9" s="25"/>
      <c r="L9" s="32"/>
    </row>
    <row r="10" spans="1:12" ht="18" customHeight="1">
      <c r="A10" s="20">
        <v>64229</v>
      </c>
      <c r="B10" s="20" t="s">
        <v>107</v>
      </c>
      <c r="C10" s="25"/>
      <c r="D10" s="25"/>
      <c r="E10" s="26"/>
      <c r="F10" s="26"/>
      <c r="G10" s="27"/>
      <c r="H10" s="27"/>
      <c r="I10" s="27"/>
      <c r="L10" s="32"/>
    </row>
    <row r="11" spans="1:12" ht="18" customHeight="1">
      <c r="A11" s="48">
        <v>65</v>
      </c>
      <c r="B11" s="48" t="s">
        <v>218</v>
      </c>
      <c r="C11" s="49"/>
      <c r="D11" s="49"/>
      <c r="E11" s="50"/>
      <c r="F11" s="50">
        <f>(F12+F13+F14+F15+F16)</f>
        <v>120200</v>
      </c>
      <c r="G11" s="49">
        <f>(C11+D11+E11+F11)</f>
        <v>120200</v>
      </c>
      <c r="H11" s="49">
        <f>(G11)</f>
        <v>120200</v>
      </c>
      <c r="I11" s="49">
        <f>G11</f>
        <v>120200</v>
      </c>
      <c r="L11" s="32"/>
    </row>
    <row r="12" spans="1:12" ht="18" customHeight="1">
      <c r="A12" s="20">
        <v>65264</v>
      </c>
      <c r="B12" s="20" t="s">
        <v>123</v>
      </c>
      <c r="C12" s="25"/>
      <c r="D12" s="25"/>
      <c r="E12" s="26"/>
      <c r="F12" s="26">
        <v>120200</v>
      </c>
      <c r="G12" s="25">
        <f>(C12+D12+E12+F12)</f>
        <v>120200</v>
      </c>
      <c r="H12" s="25">
        <f>(G12)</f>
        <v>120200</v>
      </c>
      <c r="I12" s="25">
        <f>G12</f>
        <v>120200</v>
      </c>
      <c r="L12" s="32"/>
    </row>
    <row r="13" spans="1:12" ht="18" customHeight="1">
      <c r="A13" s="20">
        <v>65266</v>
      </c>
      <c r="B13" s="20" t="s">
        <v>105</v>
      </c>
      <c r="C13" s="25"/>
      <c r="D13" s="25"/>
      <c r="E13" s="26"/>
      <c r="F13" s="26"/>
      <c r="G13" s="27"/>
      <c r="H13" s="27"/>
      <c r="I13" s="27"/>
      <c r="L13" s="32"/>
    </row>
    <row r="14" spans="1:12" ht="18" customHeight="1">
      <c r="A14" s="20">
        <v>65268</v>
      </c>
      <c r="B14" s="20" t="s">
        <v>108</v>
      </c>
      <c r="C14" s="25"/>
      <c r="D14" s="25"/>
      <c r="E14" s="26"/>
      <c r="F14" s="26"/>
      <c r="G14" s="27"/>
      <c r="H14" s="27"/>
      <c r="I14" s="27"/>
      <c r="L14" s="32"/>
    </row>
    <row r="15" spans="1:12" ht="18" customHeight="1">
      <c r="A15" s="20">
        <v>65268</v>
      </c>
      <c r="B15" s="20" t="s">
        <v>109</v>
      </c>
      <c r="C15" s="25"/>
      <c r="D15" s="25"/>
      <c r="E15" s="26"/>
      <c r="F15" s="26"/>
      <c r="G15" s="27"/>
      <c r="H15" s="27"/>
      <c r="I15" s="27"/>
      <c r="L15" s="32"/>
    </row>
    <row r="16" spans="1:9" ht="18" customHeight="1">
      <c r="A16" s="20">
        <v>65269</v>
      </c>
      <c r="B16" s="20" t="s">
        <v>110</v>
      </c>
      <c r="C16" s="25"/>
      <c r="D16" s="25"/>
      <c r="E16" s="26"/>
      <c r="F16" s="26"/>
      <c r="G16" s="27"/>
      <c r="H16" s="27"/>
      <c r="I16" s="27"/>
    </row>
    <row r="17" spans="1:9" ht="18" customHeight="1">
      <c r="A17" s="48">
        <v>66</v>
      </c>
      <c r="B17" s="48" t="s">
        <v>269</v>
      </c>
      <c r="C17" s="49"/>
      <c r="D17" s="49"/>
      <c r="E17" s="50"/>
      <c r="F17" s="50">
        <f>(F18+F19+F20+F21+F22)</f>
        <v>47370</v>
      </c>
      <c r="G17" s="49">
        <f>(C17+D17+E17+F17)</f>
        <v>47370</v>
      </c>
      <c r="H17" s="49">
        <f>(G17)</f>
        <v>47370</v>
      </c>
      <c r="I17" s="49">
        <f>G17</f>
        <v>47370</v>
      </c>
    </row>
    <row r="18" spans="1:9" ht="18" customHeight="1">
      <c r="A18" s="20">
        <v>66151</v>
      </c>
      <c r="B18" s="20" t="s">
        <v>111</v>
      </c>
      <c r="C18" s="25"/>
      <c r="D18" s="25"/>
      <c r="E18" s="26"/>
      <c r="F18" s="26">
        <v>47370</v>
      </c>
      <c r="G18" s="25">
        <f>(C18+D18+E18+F18)</f>
        <v>47370</v>
      </c>
      <c r="H18" s="25">
        <f>(G18)</f>
        <v>47370</v>
      </c>
      <c r="I18" s="25">
        <f>G18</f>
        <v>47370</v>
      </c>
    </row>
    <row r="19" spans="1:9" ht="18" customHeight="1">
      <c r="A19" s="20">
        <v>66151</v>
      </c>
      <c r="B19" s="20" t="s">
        <v>112</v>
      </c>
      <c r="C19" s="25"/>
      <c r="D19" s="25"/>
      <c r="E19" s="26"/>
      <c r="F19" s="26"/>
      <c r="G19" s="27"/>
      <c r="H19" s="27"/>
      <c r="I19" s="27"/>
    </row>
    <row r="20" spans="1:9" ht="18" customHeight="1">
      <c r="A20" s="20">
        <v>66311</v>
      </c>
      <c r="B20" s="20" t="s">
        <v>113</v>
      </c>
      <c r="C20" s="25"/>
      <c r="D20" s="25"/>
      <c r="E20" s="26"/>
      <c r="F20" s="26"/>
      <c r="G20" s="27"/>
      <c r="H20" s="27"/>
      <c r="I20" s="27"/>
    </row>
    <row r="21" spans="1:9" ht="18" customHeight="1">
      <c r="A21" s="20">
        <v>66312</v>
      </c>
      <c r="B21" s="20" t="s">
        <v>114</v>
      </c>
      <c r="C21" s="25"/>
      <c r="D21" s="25"/>
      <c r="E21" s="26"/>
      <c r="F21" s="26"/>
      <c r="G21" s="27"/>
      <c r="H21" s="27"/>
      <c r="I21" s="27"/>
    </row>
    <row r="22" spans="1:9" ht="18" customHeight="1">
      <c r="A22" s="20">
        <v>66313</v>
      </c>
      <c r="B22" s="20" t="s">
        <v>115</v>
      </c>
      <c r="C22" s="25"/>
      <c r="D22" s="25"/>
      <c r="E22" s="26"/>
      <c r="F22" s="26"/>
      <c r="G22" s="27"/>
      <c r="H22" s="27"/>
      <c r="I22" s="27"/>
    </row>
    <row r="23" spans="1:9" ht="18" customHeight="1">
      <c r="A23" s="48">
        <v>67</v>
      </c>
      <c r="B23" s="48" t="s">
        <v>219</v>
      </c>
      <c r="C23" s="49">
        <f>(C24+C25+C26+C27+C28+C29+C30)</f>
        <v>205780</v>
      </c>
      <c r="D23" s="49">
        <f>(D24+D25+D26+D27+D28+D29+D30)</f>
        <v>314407</v>
      </c>
      <c r="E23" s="51"/>
      <c r="F23" s="51"/>
      <c r="G23" s="49">
        <f>(C23+D23+E23+F23)</f>
        <v>520187</v>
      </c>
      <c r="H23" s="49">
        <f>(G23)</f>
        <v>520187</v>
      </c>
      <c r="I23" s="49">
        <f>G23</f>
        <v>520187</v>
      </c>
    </row>
    <row r="24" spans="1:9" ht="18" customHeight="1">
      <c r="A24" s="20">
        <v>67111</v>
      </c>
      <c r="B24" s="20" t="s">
        <v>118</v>
      </c>
      <c r="C24" s="25"/>
      <c r="D24" s="25"/>
      <c r="E24" s="26"/>
      <c r="F24" s="26"/>
      <c r="G24" s="27"/>
      <c r="H24" s="27"/>
      <c r="I24" s="27"/>
    </row>
    <row r="25" spans="1:9" ht="18" customHeight="1">
      <c r="A25" s="20">
        <v>67111</v>
      </c>
      <c r="B25" s="20" t="s">
        <v>117</v>
      </c>
      <c r="C25" s="25">
        <f>(C37)</f>
        <v>205780</v>
      </c>
      <c r="D25" s="25">
        <v>314407</v>
      </c>
      <c r="E25" s="26"/>
      <c r="F25" s="26"/>
      <c r="G25" s="25">
        <v>520187</v>
      </c>
      <c r="H25" s="25">
        <v>520187</v>
      </c>
      <c r="I25" s="25">
        <v>520187</v>
      </c>
    </row>
    <row r="26" spans="1:9" ht="18" customHeight="1">
      <c r="A26" s="20">
        <v>67121</v>
      </c>
      <c r="B26" s="20" t="s">
        <v>116</v>
      </c>
      <c r="C26" s="25"/>
      <c r="D26" s="25"/>
      <c r="E26" s="26"/>
      <c r="F26" s="26"/>
      <c r="G26" s="27"/>
      <c r="H26" s="27"/>
      <c r="I26" s="27"/>
    </row>
    <row r="27" spans="1:9" ht="18" customHeight="1">
      <c r="A27" s="20">
        <v>67122</v>
      </c>
      <c r="B27" s="20" t="s">
        <v>119</v>
      </c>
      <c r="C27" s="25"/>
      <c r="D27" s="25"/>
      <c r="E27" s="26"/>
      <c r="F27" s="26"/>
      <c r="G27" s="25"/>
      <c r="H27" s="25"/>
      <c r="I27" s="25"/>
    </row>
    <row r="28" spans="1:9" ht="18" customHeight="1">
      <c r="A28" s="20">
        <v>67121</v>
      </c>
      <c r="B28" s="20" t="s">
        <v>120</v>
      </c>
      <c r="C28" s="25"/>
      <c r="D28" s="25"/>
      <c r="E28" s="26"/>
      <c r="F28" s="26"/>
      <c r="G28" s="27"/>
      <c r="H28" s="27"/>
      <c r="I28" s="27"/>
    </row>
    <row r="29" spans="1:9" ht="18" customHeight="1">
      <c r="A29" s="20">
        <v>67111</v>
      </c>
      <c r="B29" s="20" t="s">
        <v>121</v>
      </c>
      <c r="C29" s="25"/>
      <c r="D29" s="25"/>
      <c r="E29" s="26"/>
      <c r="F29" s="26"/>
      <c r="G29" s="27"/>
      <c r="H29" s="27"/>
      <c r="I29" s="27"/>
    </row>
    <row r="30" spans="1:9" ht="18" customHeight="1">
      <c r="A30" s="20">
        <v>67111</v>
      </c>
      <c r="B30" s="20" t="s">
        <v>122</v>
      </c>
      <c r="C30" s="25"/>
      <c r="D30" s="25"/>
      <c r="E30" s="26"/>
      <c r="F30" s="26"/>
      <c r="G30" s="27"/>
      <c r="H30" s="27"/>
      <c r="I30" s="27"/>
    </row>
    <row r="31" spans="1:9" ht="18" customHeight="1">
      <c r="A31" s="20"/>
      <c r="B31" s="20" t="s">
        <v>124</v>
      </c>
      <c r="C31" s="25"/>
      <c r="D31" s="25"/>
      <c r="E31" s="26"/>
      <c r="F31" s="26"/>
      <c r="G31" s="27"/>
      <c r="H31" s="27"/>
      <c r="I31" s="27"/>
    </row>
    <row r="32" spans="1:9" ht="18" customHeight="1">
      <c r="A32" s="20"/>
      <c r="B32" s="20" t="s">
        <v>125</v>
      </c>
      <c r="C32" s="25"/>
      <c r="D32" s="25"/>
      <c r="E32" s="26"/>
      <c r="F32" s="26"/>
      <c r="G32" s="27"/>
      <c r="H32" s="27"/>
      <c r="I32" s="27"/>
    </row>
    <row r="33" spans="1:9" ht="18" customHeight="1">
      <c r="A33" s="44">
        <v>7</v>
      </c>
      <c r="B33" s="44" t="s">
        <v>126</v>
      </c>
      <c r="C33" s="45"/>
      <c r="D33" s="45"/>
      <c r="E33" s="47"/>
      <c r="F33" s="47">
        <f>(F34)</f>
        <v>2700</v>
      </c>
      <c r="G33" s="45">
        <f>(C33+D33+E33+F33)</f>
        <v>2700</v>
      </c>
      <c r="H33" s="45">
        <f>(G33)</f>
        <v>2700</v>
      </c>
      <c r="I33" s="45">
        <f>G33</f>
        <v>2700</v>
      </c>
    </row>
    <row r="34" spans="1:9" ht="18" customHeight="1">
      <c r="A34" s="20">
        <v>72111</v>
      </c>
      <c r="B34" s="20" t="s">
        <v>127</v>
      </c>
      <c r="C34" s="25"/>
      <c r="D34" s="25"/>
      <c r="E34" s="26"/>
      <c r="F34" s="26">
        <v>2700</v>
      </c>
      <c r="G34" s="25">
        <f>(C34+D34+E34+F34)</f>
        <v>2700</v>
      </c>
      <c r="H34" s="25">
        <f>(G34)</f>
        <v>2700</v>
      </c>
      <c r="I34" s="25">
        <f>G34</f>
        <v>2700</v>
      </c>
    </row>
    <row r="35" spans="1:9" ht="18" customHeight="1">
      <c r="A35" s="73"/>
      <c r="B35" s="73" t="s">
        <v>220</v>
      </c>
      <c r="C35" s="74">
        <f>(C3+C33)</f>
        <v>205780</v>
      </c>
      <c r="D35" s="74">
        <f>(D3+D33)</f>
        <v>314407</v>
      </c>
      <c r="E35" s="74">
        <f>(E3+E33)</f>
        <v>7919326</v>
      </c>
      <c r="F35" s="74">
        <f>(F3+F33)</f>
        <v>170270</v>
      </c>
      <c r="G35" s="74">
        <v>8447283</v>
      </c>
      <c r="H35" s="74">
        <v>8447283</v>
      </c>
      <c r="I35" s="74">
        <v>8447283</v>
      </c>
    </row>
    <row r="36" spans="1:9" ht="18" customHeight="1">
      <c r="A36" s="75"/>
      <c r="B36" s="75"/>
      <c r="C36" s="76"/>
      <c r="D36" s="76"/>
      <c r="E36" s="76"/>
      <c r="F36" s="76"/>
      <c r="G36" s="76"/>
      <c r="H36" s="76"/>
      <c r="I36" s="76"/>
    </row>
    <row r="37" spans="1:10" s="35" customFormat="1" ht="18" customHeight="1">
      <c r="A37" s="44">
        <v>3</v>
      </c>
      <c r="B37" s="44" t="s">
        <v>128</v>
      </c>
      <c r="C37" s="45">
        <f>(C38+C52+C148)</f>
        <v>205780</v>
      </c>
      <c r="D37" s="45">
        <f>(D38+D52+D148)</f>
        <v>314407</v>
      </c>
      <c r="E37" s="45">
        <f>(E38+E52+E148)</f>
        <v>7919326</v>
      </c>
      <c r="F37" s="45">
        <f>(F38+F52+F148)</f>
        <v>138270</v>
      </c>
      <c r="G37" s="45">
        <f>(C37+D37+E37+F37)</f>
        <v>8577783</v>
      </c>
      <c r="H37" s="45">
        <v>8415283</v>
      </c>
      <c r="I37" s="45">
        <v>8415283</v>
      </c>
      <c r="J37" s="43"/>
    </row>
    <row r="38" spans="1:11" ht="18" customHeight="1">
      <c r="A38" s="48">
        <v>31</v>
      </c>
      <c r="B38" s="48" t="s">
        <v>129</v>
      </c>
      <c r="C38" s="50">
        <f>(C39+C41+C48)</f>
        <v>0</v>
      </c>
      <c r="D38" s="50">
        <f>(D39+D41+D48)</f>
        <v>0</v>
      </c>
      <c r="E38" s="50">
        <f>(E39+E41+E48)</f>
        <v>7497326</v>
      </c>
      <c r="F38" s="50">
        <f>(F39+F41+F48)</f>
        <v>0</v>
      </c>
      <c r="G38" s="49"/>
      <c r="H38" s="49">
        <f>(G38)</f>
        <v>0</v>
      </c>
      <c r="I38" s="49">
        <f>(H38)</f>
        <v>0</v>
      </c>
      <c r="K38" s="32"/>
    </row>
    <row r="39" spans="1:9" ht="18" customHeight="1">
      <c r="A39" s="60">
        <v>311</v>
      </c>
      <c r="B39" s="60" t="s">
        <v>254</v>
      </c>
      <c r="C39" s="58">
        <f>(C40)</f>
        <v>0</v>
      </c>
      <c r="D39" s="58">
        <f>(D40)</f>
        <v>0</v>
      </c>
      <c r="E39" s="58">
        <f>(E40)</f>
        <v>6200000</v>
      </c>
      <c r="F39" s="58">
        <f>(F40)</f>
        <v>0</v>
      </c>
      <c r="G39" s="59"/>
      <c r="H39" s="59"/>
      <c r="I39" s="59"/>
    </row>
    <row r="40" spans="1:9" ht="18" customHeight="1">
      <c r="A40" s="20">
        <v>31111</v>
      </c>
      <c r="B40" s="20" t="s">
        <v>130</v>
      </c>
      <c r="C40" s="28">
        <v>0</v>
      </c>
      <c r="D40" s="28">
        <v>0</v>
      </c>
      <c r="E40" s="26">
        <v>6200000</v>
      </c>
      <c r="F40" s="28">
        <v>0</v>
      </c>
      <c r="G40" s="25"/>
      <c r="H40" s="25"/>
      <c r="I40" s="25"/>
    </row>
    <row r="41" spans="1:9" ht="18" customHeight="1">
      <c r="A41" s="60">
        <v>312</v>
      </c>
      <c r="B41" s="60" t="s">
        <v>253</v>
      </c>
      <c r="C41" s="62">
        <f>(C42+C43+C44+C45+C46+C47)</f>
        <v>0</v>
      </c>
      <c r="D41" s="62">
        <f>(D42+D43+D44+D45+D46+D47)</f>
        <v>0</v>
      </c>
      <c r="E41" s="62">
        <f>(E42+E43+E44+E45+E46+E47)</f>
        <v>241826</v>
      </c>
      <c r="F41" s="62">
        <f>(F42+F43+F44+F45+F46+F47)</f>
        <v>0</v>
      </c>
      <c r="G41" s="59"/>
      <c r="H41" s="59"/>
      <c r="I41" s="59"/>
    </row>
    <row r="42" spans="1:9" ht="18" customHeight="1">
      <c r="A42" s="20">
        <v>31212</v>
      </c>
      <c r="B42" s="20" t="s">
        <v>132</v>
      </c>
      <c r="C42" s="25"/>
      <c r="D42" s="25"/>
      <c r="E42" s="26">
        <v>35000</v>
      </c>
      <c r="F42" s="26"/>
      <c r="G42" s="25"/>
      <c r="H42" s="25"/>
      <c r="I42" s="25"/>
    </row>
    <row r="43" spans="1:9" ht="18" customHeight="1">
      <c r="A43" s="20">
        <v>31213</v>
      </c>
      <c r="B43" s="20" t="s">
        <v>131</v>
      </c>
      <c r="C43" s="25"/>
      <c r="D43" s="25"/>
      <c r="E43" s="26">
        <v>16000</v>
      </c>
      <c r="F43" s="26"/>
      <c r="G43" s="25"/>
      <c r="H43" s="25"/>
      <c r="I43" s="25"/>
    </row>
    <row r="44" spans="1:9" ht="18" customHeight="1">
      <c r="A44" s="20">
        <v>31214</v>
      </c>
      <c r="B44" s="20" t="s">
        <v>133</v>
      </c>
      <c r="C44" s="25"/>
      <c r="D44" s="25"/>
      <c r="E44" s="26">
        <v>10000</v>
      </c>
      <c r="F44" s="26"/>
      <c r="G44" s="25"/>
      <c r="H44" s="25"/>
      <c r="I44" s="25"/>
    </row>
    <row r="45" spans="1:9" ht="18" customHeight="1">
      <c r="A45" s="20">
        <v>31215</v>
      </c>
      <c r="B45" s="20" t="s">
        <v>134</v>
      </c>
      <c r="C45" s="25"/>
      <c r="D45" s="25"/>
      <c r="E45" s="26">
        <v>15000</v>
      </c>
      <c r="F45" s="26"/>
      <c r="G45" s="25"/>
      <c r="H45" s="25"/>
      <c r="I45" s="25"/>
    </row>
    <row r="46" spans="1:9" ht="18" customHeight="1">
      <c r="A46" s="20">
        <v>31216</v>
      </c>
      <c r="B46" s="20" t="s">
        <v>135</v>
      </c>
      <c r="C46" s="25"/>
      <c r="D46" s="25"/>
      <c r="E46" s="26"/>
      <c r="F46" s="26"/>
      <c r="G46" s="25"/>
      <c r="H46" s="25"/>
      <c r="I46" s="25"/>
    </row>
    <row r="47" spans="1:9" ht="18" customHeight="1">
      <c r="A47" s="20">
        <v>312191</v>
      </c>
      <c r="B47" s="20" t="s">
        <v>136</v>
      </c>
      <c r="C47" s="25"/>
      <c r="D47" s="25"/>
      <c r="E47" s="26">
        <v>165826</v>
      </c>
      <c r="F47" s="26"/>
      <c r="G47" s="25"/>
      <c r="H47" s="25"/>
      <c r="I47" s="25"/>
    </row>
    <row r="48" spans="1:9" ht="18" customHeight="1">
      <c r="A48" s="60">
        <v>313</v>
      </c>
      <c r="B48" s="60" t="s">
        <v>137</v>
      </c>
      <c r="C48" s="58">
        <f>(C49+C50+C51)</f>
        <v>0</v>
      </c>
      <c r="D48" s="58">
        <f>(D49+D50+D51)</f>
        <v>0</v>
      </c>
      <c r="E48" s="58">
        <f>(E49+E50+E51)</f>
        <v>1055500</v>
      </c>
      <c r="F48" s="58">
        <f>(F49+F50+F51)</f>
        <v>0</v>
      </c>
      <c r="G48" s="61"/>
      <c r="H48" s="61"/>
      <c r="I48" s="61"/>
    </row>
    <row r="49" spans="1:9" ht="18" customHeight="1">
      <c r="A49" s="20">
        <v>31321</v>
      </c>
      <c r="B49" s="20" t="s">
        <v>138</v>
      </c>
      <c r="C49" s="25"/>
      <c r="D49" s="25"/>
      <c r="E49" s="26">
        <v>920000</v>
      </c>
      <c r="F49" s="26"/>
      <c r="G49" s="25"/>
      <c r="H49" s="25"/>
      <c r="I49" s="25"/>
    </row>
    <row r="50" spans="1:9" ht="18" customHeight="1">
      <c r="A50" s="20">
        <v>31322</v>
      </c>
      <c r="B50" s="20" t="s">
        <v>255</v>
      </c>
      <c r="C50" s="25"/>
      <c r="D50" s="25"/>
      <c r="E50" s="26">
        <v>105000</v>
      </c>
      <c r="F50" s="26"/>
      <c r="G50" s="25"/>
      <c r="H50" s="25"/>
      <c r="I50" s="25"/>
    </row>
    <row r="51" spans="1:9" ht="18" customHeight="1">
      <c r="A51" s="20">
        <v>31332</v>
      </c>
      <c r="B51" s="20" t="s">
        <v>139</v>
      </c>
      <c r="C51" s="25"/>
      <c r="D51" s="25"/>
      <c r="E51" s="26">
        <v>30500</v>
      </c>
      <c r="F51" s="26"/>
      <c r="G51" s="25"/>
      <c r="H51" s="25"/>
      <c r="I51" s="25"/>
    </row>
    <row r="52" spans="1:9" ht="18" customHeight="1">
      <c r="A52" s="48">
        <v>32</v>
      </c>
      <c r="B52" s="48" t="s">
        <v>140</v>
      </c>
      <c r="C52" s="49">
        <f>(C53+C68+C86+C130+C134)</f>
        <v>205780</v>
      </c>
      <c r="D52" s="49">
        <f>(D53+D68+D86+D130+D134)</f>
        <v>314407</v>
      </c>
      <c r="E52" s="49">
        <f>(E53+E68+E86+E130+E134)</f>
        <v>422000</v>
      </c>
      <c r="F52" s="49">
        <f>(F53+F68+F86+F130+F134)</f>
        <v>135270</v>
      </c>
      <c r="G52" s="49">
        <f>(C52+D52+E52+F52)</f>
        <v>1077457</v>
      </c>
      <c r="H52" s="49">
        <f>(G52)</f>
        <v>1077457</v>
      </c>
      <c r="I52" s="49">
        <f>(G52)</f>
        <v>1077457</v>
      </c>
    </row>
    <row r="53" spans="1:9" ht="18" customHeight="1">
      <c r="A53" s="60">
        <v>321</v>
      </c>
      <c r="B53" s="60" t="s">
        <v>224</v>
      </c>
      <c r="C53" s="61">
        <f>(C54+C62+C64+C66)</f>
        <v>30000</v>
      </c>
      <c r="D53" s="61">
        <f>(D54+D62+D64+D66)</f>
        <v>182000</v>
      </c>
      <c r="E53" s="61">
        <f>(E54+E62+E64+E66)</f>
        <v>0</v>
      </c>
      <c r="F53" s="61">
        <f>(F54+F62+F64+F66)</f>
        <v>22000</v>
      </c>
      <c r="G53" s="59"/>
      <c r="H53" s="59"/>
      <c r="I53" s="59"/>
    </row>
    <row r="54" spans="1:9" ht="18" customHeight="1">
      <c r="A54" s="52">
        <v>3211</v>
      </c>
      <c r="B54" s="52" t="s">
        <v>141</v>
      </c>
      <c r="C54" s="53">
        <f>(C55+C56+C57+C58+C59+C60+C61)</f>
        <v>23000</v>
      </c>
      <c r="D54" s="53">
        <f>(D55+D56+D57+D58+D59+D60+D61)</f>
        <v>0</v>
      </c>
      <c r="E54" s="53">
        <f>(E55+E56+E57+E58+E59+E60+E61)</f>
        <v>0</v>
      </c>
      <c r="F54" s="53">
        <f>(F55+F56+F57+F58+F59+F60+F61)</f>
        <v>14000</v>
      </c>
      <c r="G54" s="56"/>
      <c r="H54" s="56"/>
      <c r="I54" s="56"/>
    </row>
    <row r="55" spans="1:9" ht="18" customHeight="1">
      <c r="A55" s="20">
        <v>32111</v>
      </c>
      <c r="B55" s="20" t="s">
        <v>158</v>
      </c>
      <c r="C55" s="25">
        <v>8000</v>
      </c>
      <c r="D55" s="25"/>
      <c r="E55" s="26"/>
      <c r="F55" s="26">
        <v>14000</v>
      </c>
      <c r="G55" s="25"/>
      <c r="H55" s="25"/>
      <c r="I55" s="25"/>
    </row>
    <row r="56" spans="1:9" ht="18" customHeight="1">
      <c r="A56" s="20">
        <v>32112</v>
      </c>
      <c r="B56" s="20" t="s">
        <v>142</v>
      </c>
      <c r="C56" s="25"/>
      <c r="D56" s="25"/>
      <c r="E56" s="26"/>
      <c r="F56" s="26"/>
      <c r="G56" s="25"/>
      <c r="H56" s="25"/>
      <c r="I56" s="25"/>
    </row>
    <row r="57" spans="1:9" ht="18" customHeight="1">
      <c r="A57" s="20">
        <v>32113</v>
      </c>
      <c r="B57" s="20" t="s">
        <v>143</v>
      </c>
      <c r="C57" s="25">
        <v>6000</v>
      </c>
      <c r="D57" s="25"/>
      <c r="E57" s="26"/>
      <c r="F57" s="26"/>
      <c r="G57" s="42"/>
      <c r="H57" s="25"/>
      <c r="I57" s="25"/>
    </row>
    <row r="58" spans="1:9" ht="18" customHeight="1">
      <c r="A58" s="20">
        <v>32114</v>
      </c>
      <c r="B58" s="20" t="s">
        <v>144</v>
      </c>
      <c r="C58" s="25"/>
      <c r="D58" s="25"/>
      <c r="E58" s="26"/>
      <c r="F58" s="26">
        <v>0</v>
      </c>
      <c r="G58" s="25"/>
      <c r="H58" s="25"/>
      <c r="I58" s="25"/>
    </row>
    <row r="59" spans="1:9" ht="18" customHeight="1">
      <c r="A59" s="20">
        <v>32115</v>
      </c>
      <c r="B59" s="20" t="s">
        <v>145</v>
      </c>
      <c r="C59" s="25">
        <v>9000</v>
      </c>
      <c r="D59" s="25"/>
      <c r="E59" s="26"/>
      <c r="F59" s="26"/>
      <c r="G59" s="25"/>
      <c r="H59" s="25"/>
      <c r="I59" s="25"/>
    </row>
    <row r="60" spans="1:9" ht="18" customHeight="1">
      <c r="A60" s="20">
        <v>32116</v>
      </c>
      <c r="B60" s="20" t="s">
        <v>146</v>
      </c>
      <c r="C60" s="25"/>
      <c r="D60" s="25"/>
      <c r="E60" s="26"/>
      <c r="F60" s="26"/>
      <c r="G60" s="25"/>
      <c r="H60" s="25"/>
      <c r="I60" s="25"/>
    </row>
    <row r="61" spans="1:9" ht="18" customHeight="1">
      <c r="A61" s="20">
        <v>32119</v>
      </c>
      <c r="B61" s="20" t="s">
        <v>147</v>
      </c>
      <c r="C61" s="25"/>
      <c r="D61" s="25"/>
      <c r="E61" s="26"/>
      <c r="F61" s="26"/>
      <c r="G61" s="25"/>
      <c r="H61" s="25"/>
      <c r="I61" s="25"/>
    </row>
    <row r="62" spans="1:9" ht="18" customHeight="1">
      <c r="A62" s="52">
        <v>3212</v>
      </c>
      <c r="B62" s="52" t="s">
        <v>148</v>
      </c>
      <c r="C62" s="53">
        <f>(C63)</f>
        <v>0</v>
      </c>
      <c r="D62" s="53">
        <f>(D63)</f>
        <v>182000</v>
      </c>
      <c r="E62" s="53">
        <f>(E63)</f>
        <v>0</v>
      </c>
      <c r="F62" s="53">
        <f>(F63)</f>
        <v>0</v>
      </c>
      <c r="G62" s="56"/>
      <c r="H62" s="56"/>
      <c r="I62" s="56"/>
    </row>
    <row r="63" spans="1:9" ht="18" customHeight="1">
      <c r="A63" s="20">
        <v>32121</v>
      </c>
      <c r="B63" s="20" t="s">
        <v>148</v>
      </c>
      <c r="C63" s="25"/>
      <c r="D63" s="25">
        <v>182000</v>
      </c>
      <c r="E63" s="26"/>
      <c r="F63" s="26"/>
      <c r="G63" s="25"/>
      <c r="H63" s="25"/>
      <c r="I63" s="25"/>
    </row>
    <row r="64" spans="1:9" ht="18" customHeight="1">
      <c r="A64" s="52">
        <v>3213</v>
      </c>
      <c r="B64" s="52" t="s">
        <v>149</v>
      </c>
      <c r="C64" s="53">
        <f>(C65)</f>
        <v>7000</v>
      </c>
      <c r="D64" s="53">
        <f>(D65)</f>
        <v>0</v>
      </c>
      <c r="E64" s="53">
        <f>(E65)</f>
        <v>0</v>
      </c>
      <c r="F64" s="53">
        <f>(F65)</f>
        <v>8000</v>
      </c>
      <c r="G64" s="56"/>
      <c r="H64" s="56"/>
      <c r="I64" s="56"/>
    </row>
    <row r="65" spans="1:9" ht="18" customHeight="1">
      <c r="A65" s="20">
        <v>32131</v>
      </c>
      <c r="B65" s="20" t="s">
        <v>150</v>
      </c>
      <c r="C65" s="25">
        <v>7000</v>
      </c>
      <c r="D65" s="25"/>
      <c r="E65" s="26"/>
      <c r="F65" s="26">
        <v>8000</v>
      </c>
      <c r="G65" s="25"/>
      <c r="H65" s="25"/>
      <c r="I65" s="25"/>
    </row>
    <row r="66" spans="1:9" ht="18" customHeight="1">
      <c r="A66" s="52">
        <v>3214</v>
      </c>
      <c r="B66" s="52" t="s">
        <v>154</v>
      </c>
      <c r="C66" s="53">
        <f>(C67)</f>
        <v>0</v>
      </c>
      <c r="D66" s="53">
        <f>(D67)</f>
        <v>0</v>
      </c>
      <c r="E66" s="53">
        <f>(E67)</f>
        <v>0</v>
      </c>
      <c r="F66" s="53">
        <f>(F67)</f>
        <v>0</v>
      </c>
      <c r="G66" s="56"/>
      <c r="H66" s="56"/>
      <c r="I66" s="56"/>
    </row>
    <row r="67" spans="1:9" ht="18" customHeight="1">
      <c r="A67" s="20">
        <v>32141</v>
      </c>
      <c r="B67" s="20" t="s">
        <v>157</v>
      </c>
      <c r="C67" s="25"/>
      <c r="D67" s="25"/>
      <c r="E67" s="26"/>
      <c r="F67" s="26"/>
      <c r="G67" s="25"/>
      <c r="H67" s="25"/>
      <c r="I67" s="25"/>
    </row>
    <row r="68" spans="1:9" ht="18" customHeight="1">
      <c r="A68" s="60">
        <v>322</v>
      </c>
      <c r="B68" s="60" t="s">
        <v>225</v>
      </c>
      <c r="C68" s="61">
        <f>(C69+C75+C78+C82+C84)</f>
        <v>70800</v>
      </c>
      <c r="D68" s="61">
        <f>(D69+D75+D78+D82+D84)</f>
        <v>75537</v>
      </c>
      <c r="E68" s="61">
        <f>(E69+E75+E78+E82+E84)</f>
        <v>0</v>
      </c>
      <c r="F68" s="61">
        <f>(F69+F75+F78+F82+F84)</f>
        <v>41000</v>
      </c>
      <c r="G68" s="59"/>
      <c r="H68" s="59"/>
      <c r="I68" s="59"/>
    </row>
    <row r="69" spans="1:9" ht="18" customHeight="1">
      <c r="A69" s="52">
        <v>3221</v>
      </c>
      <c r="B69" s="52" t="s">
        <v>252</v>
      </c>
      <c r="C69" s="53">
        <f>(C70+C71+C72+C73+C74)</f>
        <v>59300</v>
      </c>
      <c r="D69" s="53">
        <f>(D70+D71+D72+D73+D74)</f>
        <v>0</v>
      </c>
      <c r="E69" s="53">
        <f>(E70+E71+E72+E73+E74)</f>
        <v>0</v>
      </c>
      <c r="F69" s="53">
        <f>(F70+F71+F72+F73+F74)</f>
        <v>7000</v>
      </c>
      <c r="G69" s="56"/>
      <c r="H69" s="56"/>
      <c r="I69" s="54"/>
    </row>
    <row r="70" spans="1:9" ht="18" customHeight="1">
      <c r="A70" s="20">
        <v>32211</v>
      </c>
      <c r="B70" s="20" t="s">
        <v>151</v>
      </c>
      <c r="C70" s="25">
        <v>24000</v>
      </c>
      <c r="D70" s="25"/>
      <c r="E70" s="26"/>
      <c r="F70" s="26">
        <v>7000</v>
      </c>
      <c r="G70" s="25"/>
      <c r="H70" s="25"/>
      <c r="I70" s="25"/>
    </row>
    <row r="71" spans="1:9" ht="18" customHeight="1">
      <c r="A71" s="20">
        <v>32212</v>
      </c>
      <c r="B71" s="20" t="s">
        <v>152</v>
      </c>
      <c r="C71" s="25">
        <v>4800</v>
      </c>
      <c r="D71" s="25"/>
      <c r="E71" s="26"/>
      <c r="F71" s="26"/>
      <c r="G71" s="25"/>
      <c r="H71" s="25"/>
      <c r="I71" s="25"/>
    </row>
    <row r="72" spans="1:9" ht="18" customHeight="1">
      <c r="A72" s="20">
        <v>32214</v>
      </c>
      <c r="B72" s="20" t="s">
        <v>155</v>
      </c>
      <c r="C72" s="25">
        <v>4500</v>
      </c>
      <c r="D72" s="25"/>
      <c r="E72" s="26"/>
      <c r="F72" s="26"/>
      <c r="G72" s="25"/>
      <c r="H72" s="25"/>
      <c r="I72" s="25"/>
    </row>
    <row r="73" spans="1:9" ht="18" customHeight="1">
      <c r="A73" s="20">
        <v>32216</v>
      </c>
      <c r="B73" s="20" t="s">
        <v>156</v>
      </c>
      <c r="C73" s="25">
        <v>25000</v>
      </c>
      <c r="D73" s="25"/>
      <c r="E73" s="26"/>
      <c r="F73" s="26"/>
      <c r="G73" s="25"/>
      <c r="H73" s="25"/>
      <c r="I73" s="25"/>
    </row>
    <row r="74" spans="1:9" ht="18" customHeight="1">
      <c r="A74" s="20">
        <v>32219</v>
      </c>
      <c r="B74" s="20" t="s">
        <v>153</v>
      </c>
      <c r="C74" s="25">
        <v>1000</v>
      </c>
      <c r="D74" s="25"/>
      <c r="E74" s="26"/>
      <c r="F74" s="26"/>
      <c r="G74" s="25"/>
      <c r="H74" s="25"/>
      <c r="I74" s="25"/>
    </row>
    <row r="75" spans="1:9" ht="18" customHeight="1">
      <c r="A75" s="52">
        <v>3222</v>
      </c>
      <c r="B75" s="52" t="s">
        <v>159</v>
      </c>
      <c r="C75" s="53">
        <f>(C76+C77)</f>
        <v>0</v>
      </c>
      <c r="D75" s="53">
        <f>(D76+D77)</f>
        <v>75537</v>
      </c>
      <c r="E75" s="53">
        <f>(E76+E77)</f>
        <v>0</v>
      </c>
      <c r="F75" s="53">
        <f>(F76+F77)</f>
        <v>22000</v>
      </c>
      <c r="G75" s="56"/>
      <c r="H75" s="56"/>
      <c r="I75" s="56"/>
    </row>
    <row r="76" spans="1:9" ht="18" customHeight="1">
      <c r="A76" s="20">
        <v>32222</v>
      </c>
      <c r="B76" s="20" t="s">
        <v>160</v>
      </c>
      <c r="C76" s="25"/>
      <c r="D76" s="25">
        <v>75537</v>
      </c>
      <c r="E76" s="26"/>
      <c r="F76" s="26"/>
      <c r="G76" s="25"/>
      <c r="H76" s="25"/>
      <c r="I76" s="25"/>
    </row>
    <row r="77" spans="1:9" ht="18" customHeight="1">
      <c r="A77" s="20">
        <v>32222</v>
      </c>
      <c r="B77" s="20" t="s">
        <v>161</v>
      </c>
      <c r="C77" s="25"/>
      <c r="D77" s="25"/>
      <c r="E77" s="26"/>
      <c r="F77" s="26">
        <v>22000</v>
      </c>
      <c r="G77" s="25"/>
      <c r="H77" s="25"/>
      <c r="I77" s="25"/>
    </row>
    <row r="78" spans="1:9" s="35" customFormat="1" ht="18" customHeight="1">
      <c r="A78" s="52">
        <v>3224</v>
      </c>
      <c r="B78" s="52" t="s">
        <v>162</v>
      </c>
      <c r="C78" s="53">
        <f>(C79+C80+C81)</f>
        <v>7500</v>
      </c>
      <c r="D78" s="53">
        <f>(D79+D80+D81)</f>
        <v>0</v>
      </c>
      <c r="E78" s="53">
        <f>(E79+E80+E81)</f>
        <v>0</v>
      </c>
      <c r="F78" s="53">
        <f>(F79+F80+F81)</f>
        <v>3000</v>
      </c>
      <c r="G78" s="56"/>
      <c r="H78" s="56"/>
      <c r="I78" s="56"/>
    </row>
    <row r="79" spans="1:9" ht="18" customHeight="1">
      <c r="A79" s="20">
        <v>32241</v>
      </c>
      <c r="B79" s="20" t="s">
        <v>163</v>
      </c>
      <c r="C79" s="25">
        <v>3000</v>
      </c>
      <c r="D79" s="25"/>
      <c r="E79" s="26"/>
      <c r="F79" s="26"/>
      <c r="G79" s="25"/>
      <c r="H79" s="25"/>
      <c r="I79" s="25"/>
    </row>
    <row r="80" spans="1:9" ht="18" customHeight="1">
      <c r="A80" s="20">
        <v>32242</v>
      </c>
      <c r="B80" s="20" t="s">
        <v>164</v>
      </c>
      <c r="C80" s="25">
        <v>4500</v>
      </c>
      <c r="D80" s="25"/>
      <c r="E80" s="26"/>
      <c r="F80" s="26">
        <v>3000</v>
      </c>
      <c r="G80" s="25"/>
      <c r="H80" s="25"/>
      <c r="I80" s="25"/>
    </row>
    <row r="81" spans="1:9" ht="18" customHeight="1">
      <c r="A81" s="20">
        <v>32244</v>
      </c>
      <c r="B81" s="20" t="s">
        <v>165</v>
      </c>
      <c r="C81" s="25"/>
      <c r="D81" s="25"/>
      <c r="E81" s="26"/>
      <c r="F81" s="26"/>
      <c r="G81" s="25"/>
      <c r="H81" s="25"/>
      <c r="I81" s="25"/>
    </row>
    <row r="82" spans="1:9" s="35" customFormat="1" ht="18" customHeight="1">
      <c r="A82" s="52">
        <v>3225</v>
      </c>
      <c r="B82" s="52" t="s">
        <v>166</v>
      </c>
      <c r="C82" s="53">
        <f>(C83)</f>
        <v>2000</v>
      </c>
      <c r="D82" s="53">
        <f>(D83)</f>
        <v>0</v>
      </c>
      <c r="E82" s="53">
        <f>(E83)</f>
        <v>0</v>
      </c>
      <c r="F82" s="53">
        <f>(F83)</f>
        <v>4000</v>
      </c>
      <c r="G82" s="56"/>
      <c r="H82" s="56"/>
      <c r="I82" s="56"/>
    </row>
    <row r="83" spans="1:9" ht="18" customHeight="1">
      <c r="A83" s="20">
        <v>32251</v>
      </c>
      <c r="B83" s="20" t="s">
        <v>166</v>
      </c>
      <c r="C83" s="25">
        <v>2000</v>
      </c>
      <c r="D83" s="25"/>
      <c r="E83" s="26"/>
      <c r="F83" s="26">
        <v>4000</v>
      </c>
      <c r="G83" s="25"/>
      <c r="H83" s="25"/>
      <c r="I83" s="25"/>
    </row>
    <row r="84" spans="1:9" s="35" customFormat="1" ht="18" customHeight="1">
      <c r="A84" s="52">
        <v>3227</v>
      </c>
      <c r="B84" s="52" t="s">
        <v>167</v>
      </c>
      <c r="C84" s="53">
        <f>(C85)</f>
        <v>2000</v>
      </c>
      <c r="D84" s="53">
        <f>(D85)</f>
        <v>0</v>
      </c>
      <c r="E84" s="53">
        <f>(E85)</f>
        <v>0</v>
      </c>
      <c r="F84" s="53">
        <f>(F85)</f>
        <v>5000</v>
      </c>
      <c r="G84" s="56"/>
      <c r="H84" s="56"/>
      <c r="I84" s="56"/>
    </row>
    <row r="85" spans="1:9" ht="18" customHeight="1">
      <c r="A85" s="20">
        <v>322271</v>
      </c>
      <c r="B85" s="20" t="s">
        <v>167</v>
      </c>
      <c r="C85" s="25">
        <v>2000</v>
      </c>
      <c r="D85" s="25"/>
      <c r="E85" s="26"/>
      <c r="F85" s="26">
        <v>5000</v>
      </c>
      <c r="G85" s="25"/>
      <c r="H85" s="25"/>
      <c r="I85" s="25"/>
    </row>
    <row r="86" spans="1:9" ht="18" customHeight="1">
      <c r="A86" s="60">
        <v>323</v>
      </c>
      <c r="B86" s="60" t="s">
        <v>226</v>
      </c>
      <c r="C86" s="61">
        <f>(C87+C92+C96+C101+C108+C110+C114+C125)</f>
        <v>102380</v>
      </c>
      <c r="D86" s="61">
        <f>(D87+D92+D96+D101+D108+D110+D114+D125)</f>
        <v>56870</v>
      </c>
      <c r="E86" s="61">
        <f>(E87+E92+E96+E101+E108+E110+E114+E125)</f>
        <v>400000</v>
      </c>
      <c r="F86" s="61">
        <f>(F87+F92+F96+F101+F108+F110+F114+F125)</f>
        <v>31500</v>
      </c>
      <c r="G86" s="61"/>
      <c r="H86" s="61"/>
      <c r="I86" s="61"/>
    </row>
    <row r="87" spans="1:9" s="35" customFormat="1" ht="18" customHeight="1">
      <c r="A87" s="52">
        <v>3231</v>
      </c>
      <c r="B87" s="52" t="s">
        <v>168</v>
      </c>
      <c r="C87" s="53">
        <f>(C88+C89+C90+C91)</f>
        <v>16400</v>
      </c>
      <c r="D87" s="53">
        <f>(D88+D89+D90+D91)</f>
        <v>0</v>
      </c>
      <c r="E87" s="53">
        <f>(E88+E89+E90+E91)</f>
        <v>0</v>
      </c>
      <c r="F87" s="53">
        <f>(F88+F89+F90+F91)</f>
        <v>500</v>
      </c>
      <c r="G87" s="56"/>
      <c r="H87" s="56"/>
      <c r="I87" s="56"/>
    </row>
    <row r="88" spans="1:9" ht="18" customHeight="1">
      <c r="A88" s="20">
        <v>32311</v>
      </c>
      <c r="B88" s="20" t="s">
        <v>169</v>
      </c>
      <c r="C88" s="25">
        <v>13000</v>
      </c>
      <c r="D88" s="25"/>
      <c r="E88" s="26"/>
      <c r="F88" s="26">
        <v>500</v>
      </c>
      <c r="G88" s="25"/>
      <c r="H88" s="25"/>
      <c r="I88" s="25"/>
    </row>
    <row r="89" spans="1:9" ht="18" customHeight="1">
      <c r="A89" s="20">
        <v>32312</v>
      </c>
      <c r="B89" s="20" t="s">
        <v>170</v>
      </c>
      <c r="C89" s="25"/>
      <c r="D89" s="25"/>
      <c r="E89" s="26"/>
      <c r="F89" s="26"/>
      <c r="G89" s="25"/>
      <c r="H89" s="25"/>
      <c r="I89" s="25"/>
    </row>
    <row r="90" spans="1:9" ht="18" customHeight="1">
      <c r="A90" s="20">
        <v>32313</v>
      </c>
      <c r="B90" s="20" t="s">
        <v>171</v>
      </c>
      <c r="C90" s="25">
        <v>3400</v>
      </c>
      <c r="D90" s="25"/>
      <c r="E90" s="26"/>
      <c r="F90" s="26"/>
      <c r="G90" s="25"/>
      <c r="H90" s="25"/>
      <c r="I90" s="25"/>
    </row>
    <row r="91" spans="1:9" ht="18" customHeight="1">
      <c r="A91" s="20">
        <v>32314</v>
      </c>
      <c r="B91" s="20" t="s">
        <v>172</v>
      </c>
      <c r="C91" s="25"/>
      <c r="D91" s="25"/>
      <c r="E91" s="26"/>
      <c r="F91" s="26"/>
      <c r="G91" s="25"/>
      <c r="H91" s="25"/>
      <c r="I91" s="25"/>
    </row>
    <row r="92" spans="1:9" s="35" customFormat="1" ht="18" customHeight="1">
      <c r="A92" s="52">
        <v>3232</v>
      </c>
      <c r="B92" s="52" t="s">
        <v>173</v>
      </c>
      <c r="C92" s="56">
        <f>(C93+C94+C95)</f>
        <v>7120</v>
      </c>
      <c r="D92" s="56">
        <f>(D93+D94+D95)</f>
        <v>34500</v>
      </c>
      <c r="E92" s="56">
        <f>(E93+E94+E95)</f>
        <v>0</v>
      </c>
      <c r="F92" s="56">
        <f>(F93+F94+F95)</f>
        <v>5000</v>
      </c>
      <c r="G92" s="56"/>
      <c r="H92" s="56"/>
      <c r="I92" s="56"/>
    </row>
    <row r="93" spans="1:9" ht="18" customHeight="1">
      <c r="A93" s="20">
        <v>32321</v>
      </c>
      <c r="B93" s="20" t="s">
        <v>174</v>
      </c>
      <c r="C93" s="25">
        <v>5500</v>
      </c>
      <c r="D93" s="25">
        <v>14500</v>
      </c>
      <c r="E93" s="26"/>
      <c r="F93" s="26">
        <v>5000</v>
      </c>
      <c r="G93" s="25"/>
      <c r="H93" s="25"/>
      <c r="I93" s="25"/>
    </row>
    <row r="94" spans="1:9" ht="18" customHeight="1">
      <c r="A94" s="20">
        <v>32322</v>
      </c>
      <c r="B94" s="20" t="s">
        <v>175</v>
      </c>
      <c r="C94" s="25">
        <v>1620</v>
      </c>
      <c r="D94" s="25">
        <v>20000</v>
      </c>
      <c r="E94" s="26"/>
      <c r="F94" s="26"/>
      <c r="G94" s="25"/>
      <c r="H94" s="25"/>
      <c r="I94" s="25"/>
    </row>
    <row r="95" spans="1:9" ht="18" customHeight="1">
      <c r="A95" s="57">
        <v>32329</v>
      </c>
      <c r="B95" s="57" t="s">
        <v>176</v>
      </c>
      <c r="C95" s="54"/>
      <c r="D95" s="54"/>
      <c r="E95" s="55"/>
      <c r="F95" s="55"/>
      <c r="G95" s="54"/>
      <c r="H95" s="54"/>
      <c r="I95" s="54"/>
    </row>
    <row r="96" spans="1:9" s="35" customFormat="1" ht="18" customHeight="1">
      <c r="A96" s="52">
        <v>3233</v>
      </c>
      <c r="B96" s="52" t="s">
        <v>177</v>
      </c>
      <c r="C96" s="53">
        <f>(C97+C98+C99+C100)</f>
        <v>960</v>
      </c>
      <c r="D96" s="53">
        <f>(D97+D98+D99+D100)</f>
        <v>0</v>
      </c>
      <c r="E96" s="53">
        <f>(E97+E98+E99+E100)</f>
        <v>0</v>
      </c>
      <c r="F96" s="53">
        <f>(F97+F98+F99+F100)</f>
        <v>0</v>
      </c>
      <c r="G96" s="56"/>
      <c r="H96" s="56"/>
      <c r="I96" s="56"/>
    </row>
    <row r="97" spans="1:9" ht="18" customHeight="1">
      <c r="A97" s="20">
        <v>32331</v>
      </c>
      <c r="B97" s="20" t="s">
        <v>179</v>
      </c>
      <c r="C97" s="24">
        <v>960</v>
      </c>
      <c r="D97" s="24"/>
      <c r="E97" s="36"/>
      <c r="F97" s="36"/>
      <c r="G97" s="25"/>
      <c r="H97" s="25"/>
      <c r="I97" s="25"/>
    </row>
    <row r="98" spans="1:9" ht="18" customHeight="1">
      <c r="A98" s="20">
        <v>32332</v>
      </c>
      <c r="B98" s="20" t="s">
        <v>178</v>
      </c>
      <c r="C98" s="24"/>
      <c r="D98" s="24"/>
      <c r="E98" s="36"/>
      <c r="F98" s="36"/>
      <c r="G98" s="25"/>
      <c r="H98" s="25"/>
      <c r="I98" s="25"/>
    </row>
    <row r="99" spans="1:9" ht="18" customHeight="1">
      <c r="A99" s="20">
        <v>32334</v>
      </c>
      <c r="B99" s="20" t="s">
        <v>180</v>
      </c>
      <c r="C99" s="25"/>
      <c r="D99" s="25"/>
      <c r="E99" s="25"/>
      <c r="F99" s="25"/>
      <c r="G99" s="25"/>
      <c r="H99" s="25"/>
      <c r="I99" s="25"/>
    </row>
    <row r="100" spans="1:9" ht="18" customHeight="1">
      <c r="A100" s="20">
        <v>32339</v>
      </c>
      <c r="B100" s="20" t="s">
        <v>181</v>
      </c>
      <c r="C100" s="25"/>
      <c r="D100" s="25"/>
      <c r="E100" s="37"/>
      <c r="F100" s="25"/>
      <c r="G100" s="25"/>
      <c r="H100" s="25"/>
      <c r="I100" s="25"/>
    </row>
    <row r="101" spans="1:13" s="40" customFormat="1" ht="18" customHeight="1">
      <c r="A101" s="52">
        <v>3234</v>
      </c>
      <c r="B101" s="52" t="s">
        <v>182</v>
      </c>
      <c r="C101" s="56">
        <f>(C102+C103+C104+C105+C106+C107)</f>
        <v>50300</v>
      </c>
      <c r="D101" s="56">
        <f>(D102+D103+D104+D105+D106+D107)</f>
        <v>12370</v>
      </c>
      <c r="E101" s="56">
        <f>(E102+E103+E104+E105+E106+E107)</f>
        <v>0</v>
      </c>
      <c r="F101" s="56">
        <f>(F102+F103+F104+F105+F106+F107)</f>
        <v>2000</v>
      </c>
      <c r="G101" s="56"/>
      <c r="H101" s="56"/>
      <c r="I101" s="56"/>
      <c r="J101" s="35"/>
      <c r="K101" s="35"/>
      <c r="L101" s="35"/>
      <c r="M101" s="35"/>
    </row>
    <row r="102" spans="1:13" s="34" customFormat="1" ht="18" customHeight="1">
      <c r="A102" s="20">
        <v>32341</v>
      </c>
      <c r="B102" s="20" t="s">
        <v>183</v>
      </c>
      <c r="C102" s="25">
        <v>26000</v>
      </c>
      <c r="D102" s="25"/>
      <c r="E102" s="25"/>
      <c r="F102" s="25">
        <v>2000</v>
      </c>
      <c r="G102" s="25"/>
      <c r="H102" s="25"/>
      <c r="I102" s="25"/>
      <c r="J102" s="31"/>
      <c r="K102" s="31"/>
      <c r="L102" s="31"/>
      <c r="M102" s="31"/>
    </row>
    <row r="103" spans="1:13" s="34" customFormat="1" ht="18" customHeight="1">
      <c r="A103" s="20">
        <v>32342</v>
      </c>
      <c r="B103" s="20" t="s">
        <v>184</v>
      </c>
      <c r="C103" s="25">
        <v>23300</v>
      </c>
      <c r="D103" s="25"/>
      <c r="E103" s="25"/>
      <c r="F103" s="25"/>
      <c r="G103" s="25"/>
      <c r="H103" s="25"/>
      <c r="I103" s="25"/>
      <c r="J103" s="31"/>
      <c r="K103" s="31"/>
      <c r="L103" s="31"/>
      <c r="M103" s="31"/>
    </row>
    <row r="104" spans="1:9" ht="18" customHeight="1">
      <c r="A104" s="20">
        <v>32343</v>
      </c>
      <c r="B104" s="20" t="s">
        <v>185</v>
      </c>
      <c r="C104" s="25">
        <v>1000</v>
      </c>
      <c r="D104" s="25"/>
      <c r="E104" s="25"/>
      <c r="F104" s="25"/>
      <c r="G104" s="25"/>
      <c r="H104" s="25"/>
      <c r="I104" s="25"/>
    </row>
    <row r="105" spans="1:9" ht="18" customHeight="1">
      <c r="A105" s="20">
        <v>32347</v>
      </c>
      <c r="B105" s="20" t="s">
        <v>186</v>
      </c>
      <c r="C105" s="25"/>
      <c r="D105" s="25"/>
      <c r="E105" s="25"/>
      <c r="F105" s="25"/>
      <c r="G105" s="25"/>
      <c r="H105" s="25"/>
      <c r="I105" s="25"/>
    </row>
    <row r="106" spans="1:9" ht="18" customHeight="1">
      <c r="A106" s="20">
        <v>32349</v>
      </c>
      <c r="B106" s="20" t="s">
        <v>187</v>
      </c>
      <c r="C106" s="24"/>
      <c r="D106" s="24">
        <v>12370</v>
      </c>
      <c r="E106" s="24"/>
      <c r="F106" s="24"/>
      <c r="G106" s="24"/>
      <c r="H106" s="24"/>
      <c r="I106" s="24"/>
    </row>
    <row r="107" spans="1:9" ht="18" customHeight="1">
      <c r="A107" s="20">
        <v>32349</v>
      </c>
      <c r="B107" s="20" t="s">
        <v>188</v>
      </c>
      <c r="C107" s="24"/>
      <c r="D107" s="24"/>
      <c r="E107" s="24"/>
      <c r="F107" s="24"/>
      <c r="G107" s="24"/>
      <c r="H107" s="24"/>
      <c r="I107" s="24"/>
    </row>
    <row r="108" spans="1:9" s="35" customFormat="1" ht="18" customHeight="1">
      <c r="A108" s="52">
        <v>3235</v>
      </c>
      <c r="B108" s="52" t="s">
        <v>49</v>
      </c>
      <c r="C108" s="64">
        <f>(C109)</f>
        <v>14000</v>
      </c>
      <c r="D108" s="64">
        <f>(D109)</f>
        <v>0</v>
      </c>
      <c r="E108" s="64">
        <f>(E109)</f>
        <v>0</v>
      </c>
      <c r="F108" s="64">
        <f>(F109)</f>
        <v>1000</v>
      </c>
      <c r="G108" s="64"/>
      <c r="H108" s="64"/>
      <c r="I108" s="64"/>
    </row>
    <row r="109" spans="1:9" ht="18" customHeight="1">
      <c r="A109" s="20">
        <v>32353</v>
      </c>
      <c r="B109" s="20" t="s">
        <v>189</v>
      </c>
      <c r="C109" s="24">
        <v>14000</v>
      </c>
      <c r="D109" s="24"/>
      <c r="E109" s="24"/>
      <c r="F109" s="24">
        <v>1000</v>
      </c>
      <c r="G109" s="24"/>
      <c r="H109" s="24"/>
      <c r="I109" s="24"/>
    </row>
    <row r="110" spans="1:9" s="35" customFormat="1" ht="18" customHeight="1">
      <c r="A110" s="52">
        <v>3236</v>
      </c>
      <c r="B110" s="52" t="s">
        <v>190</v>
      </c>
      <c r="C110" s="64">
        <f>(C111+C112+C113)</f>
        <v>8000</v>
      </c>
      <c r="D110" s="64">
        <f>(D111+D112+D113)</f>
        <v>10000</v>
      </c>
      <c r="E110" s="64">
        <f>(E111+E112+E113)</f>
        <v>0</v>
      </c>
      <c r="F110" s="64">
        <f>(F111+F112+F113)</f>
        <v>1000</v>
      </c>
      <c r="G110" s="64"/>
      <c r="H110" s="64"/>
      <c r="I110" s="64"/>
    </row>
    <row r="111" spans="1:9" ht="18" customHeight="1">
      <c r="A111" s="20">
        <v>32361</v>
      </c>
      <c r="B111" s="20" t="s">
        <v>191</v>
      </c>
      <c r="C111" s="24">
        <v>8000</v>
      </c>
      <c r="D111" s="24"/>
      <c r="E111" s="24"/>
      <c r="F111" s="24">
        <v>1000</v>
      </c>
      <c r="G111" s="24"/>
      <c r="H111" s="24"/>
      <c r="I111" s="24"/>
    </row>
    <row r="112" spans="1:9" ht="18" customHeight="1">
      <c r="A112" s="20">
        <v>323611</v>
      </c>
      <c r="B112" s="20" t="s">
        <v>192</v>
      </c>
      <c r="C112" s="24"/>
      <c r="D112" s="24">
        <v>10000</v>
      </c>
      <c r="E112" s="24"/>
      <c r="F112" s="24"/>
      <c r="G112" s="24"/>
      <c r="H112" s="24"/>
      <c r="I112" s="24"/>
    </row>
    <row r="113" spans="1:9" ht="18" customHeight="1">
      <c r="A113" s="20">
        <v>32363</v>
      </c>
      <c r="B113" s="20" t="s">
        <v>193</v>
      </c>
      <c r="C113" s="41"/>
      <c r="D113" s="41"/>
      <c r="E113" s="41"/>
      <c r="F113" s="41"/>
      <c r="G113" s="41"/>
      <c r="H113" s="41"/>
      <c r="I113" s="41"/>
    </row>
    <row r="114" spans="1:9" ht="18" customHeight="1">
      <c r="A114" s="52">
        <v>3237</v>
      </c>
      <c r="B114" s="52" t="s">
        <v>194</v>
      </c>
      <c r="C114" s="64">
        <f>(C115+C116+C117+C118+C119+C120+C121+C122+C123+C124)</f>
        <v>0</v>
      </c>
      <c r="D114" s="64">
        <f>(D115+D116+D117+D118+D119+D120+D121+D122+D123+D124)</f>
        <v>0</v>
      </c>
      <c r="E114" s="64">
        <f>(E115+E116+E117+E118+E119+E120+E121+E122+E123+E124)</f>
        <v>400000</v>
      </c>
      <c r="F114" s="64">
        <f>(F115+F116+F117+F118+F119+F120+F121+F122+F123+F124)</f>
        <v>2000</v>
      </c>
      <c r="G114" s="64"/>
      <c r="H114" s="64"/>
      <c r="I114" s="64"/>
    </row>
    <row r="115" spans="1:9" ht="18" customHeight="1">
      <c r="A115" s="20">
        <v>32371</v>
      </c>
      <c r="B115" s="20" t="s">
        <v>195</v>
      </c>
      <c r="C115" s="24"/>
      <c r="D115" s="24"/>
      <c r="E115" s="24"/>
      <c r="F115" s="24"/>
      <c r="G115" s="24"/>
      <c r="H115" s="24"/>
      <c r="I115" s="24"/>
    </row>
    <row r="116" spans="1:9" ht="18" customHeight="1">
      <c r="A116" s="20">
        <v>32372</v>
      </c>
      <c r="B116" s="20" t="s">
        <v>196</v>
      </c>
      <c r="C116" s="24"/>
      <c r="D116" s="24"/>
      <c r="E116" s="24">
        <v>400000</v>
      </c>
      <c r="F116" s="24">
        <v>2000</v>
      </c>
      <c r="G116" s="24"/>
      <c r="H116" s="24"/>
      <c r="I116" s="24"/>
    </row>
    <row r="117" spans="1:9" ht="18" customHeight="1">
      <c r="A117" s="20">
        <v>32373</v>
      </c>
      <c r="B117" s="20" t="s">
        <v>197</v>
      </c>
      <c r="C117" s="24"/>
      <c r="D117" s="24"/>
      <c r="E117" s="24"/>
      <c r="F117" s="24"/>
      <c r="G117" s="24"/>
      <c r="H117" s="24"/>
      <c r="I117" s="24"/>
    </row>
    <row r="118" spans="1:9" ht="18" customHeight="1">
      <c r="A118" s="20">
        <v>32374</v>
      </c>
      <c r="B118" s="20" t="s">
        <v>198</v>
      </c>
      <c r="C118" s="24"/>
      <c r="D118" s="24"/>
      <c r="E118" s="24"/>
      <c r="F118" s="24"/>
      <c r="G118" s="24"/>
      <c r="H118" s="24"/>
      <c r="I118" s="24"/>
    </row>
    <row r="119" spans="1:9" ht="18" customHeight="1">
      <c r="A119" s="20">
        <v>32375</v>
      </c>
      <c r="B119" s="20" t="s">
        <v>199</v>
      </c>
      <c r="C119" s="24"/>
      <c r="D119" s="24"/>
      <c r="E119" s="24"/>
      <c r="F119" s="24"/>
      <c r="G119" s="24"/>
      <c r="H119" s="24"/>
      <c r="I119" s="24"/>
    </row>
    <row r="120" spans="1:9" ht="18" customHeight="1">
      <c r="A120" s="20">
        <v>32376</v>
      </c>
      <c r="B120" s="20" t="s">
        <v>200</v>
      </c>
      <c r="C120" s="24"/>
      <c r="D120" s="24"/>
      <c r="E120" s="24"/>
      <c r="F120" s="24"/>
      <c r="G120" s="24"/>
      <c r="H120" s="24"/>
      <c r="I120" s="24"/>
    </row>
    <row r="121" spans="1:9" ht="18" customHeight="1">
      <c r="A121" s="20">
        <v>32379</v>
      </c>
      <c r="B121" s="20" t="s">
        <v>228</v>
      </c>
      <c r="C121" s="24"/>
      <c r="D121" s="24"/>
      <c r="E121" s="24"/>
      <c r="F121" s="24"/>
      <c r="G121" s="24"/>
      <c r="H121" s="24"/>
      <c r="I121" s="24"/>
    </row>
    <row r="122" spans="1:9" ht="18" customHeight="1">
      <c r="A122" s="20">
        <v>32381</v>
      </c>
      <c r="B122" s="20" t="s">
        <v>201</v>
      </c>
      <c r="C122" s="24"/>
      <c r="D122" s="24"/>
      <c r="E122" s="24"/>
      <c r="F122" s="24"/>
      <c r="G122" s="24"/>
      <c r="H122" s="24"/>
      <c r="I122" s="24"/>
    </row>
    <row r="123" spans="1:9" ht="18" customHeight="1">
      <c r="A123" s="20">
        <v>32382</v>
      </c>
      <c r="B123" s="20" t="s">
        <v>202</v>
      </c>
      <c r="C123" s="24"/>
      <c r="D123" s="24"/>
      <c r="E123" s="24"/>
      <c r="F123" s="24"/>
      <c r="G123" s="24"/>
      <c r="H123" s="24"/>
      <c r="I123" s="24"/>
    </row>
    <row r="124" spans="1:9" ht="18" customHeight="1">
      <c r="A124" s="20">
        <v>32389</v>
      </c>
      <c r="B124" s="20" t="s">
        <v>203</v>
      </c>
      <c r="C124" s="24"/>
      <c r="D124" s="24"/>
      <c r="E124" s="24"/>
      <c r="F124" s="24"/>
      <c r="G124" s="24"/>
      <c r="H124" s="24"/>
      <c r="I124" s="24"/>
    </row>
    <row r="125" spans="1:9" ht="18" customHeight="1">
      <c r="A125" s="52">
        <v>3239</v>
      </c>
      <c r="B125" s="52" t="s">
        <v>204</v>
      </c>
      <c r="C125" s="64">
        <f>(C126+C127+C128+C129)</f>
        <v>5600</v>
      </c>
      <c r="D125" s="64">
        <f>(D126+D127+D128+D129)</f>
        <v>0</v>
      </c>
      <c r="E125" s="64">
        <f>(E126+E127+E128+E129)</f>
        <v>0</v>
      </c>
      <c r="F125" s="64">
        <f>(F126+F127+F128+F129)</f>
        <v>20000</v>
      </c>
      <c r="G125" s="64"/>
      <c r="H125" s="64"/>
      <c r="I125" s="64"/>
    </row>
    <row r="126" spans="1:9" ht="18" customHeight="1">
      <c r="A126" s="20">
        <v>32391</v>
      </c>
      <c r="B126" s="20" t="s">
        <v>205</v>
      </c>
      <c r="C126" s="24"/>
      <c r="D126" s="24"/>
      <c r="E126" s="24"/>
      <c r="F126" s="24">
        <v>20000</v>
      </c>
      <c r="G126" s="24"/>
      <c r="H126" s="24"/>
      <c r="I126" s="24"/>
    </row>
    <row r="127" spans="1:9" ht="18" customHeight="1">
      <c r="A127" s="20">
        <v>32392</v>
      </c>
      <c r="B127" s="20" t="s">
        <v>206</v>
      </c>
      <c r="C127" s="24"/>
      <c r="D127" s="24"/>
      <c r="E127" s="24"/>
      <c r="F127" s="24"/>
      <c r="G127" s="24"/>
      <c r="H127" s="24"/>
      <c r="I127" s="24"/>
    </row>
    <row r="128" spans="1:9" ht="18" customHeight="1">
      <c r="A128" s="20">
        <v>32396</v>
      </c>
      <c r="B128" s="20" t="s">
        <v>207</v>
      </c>
      <c r="C128" s="24">
        <v>4600</v>
      </c>
      <c r="D128" s="24"/>
      <c r="E128" s="24"/>
      <c r="F128" s="24"/>
      <c r="G128" s="24"/>
      <c r="H128" s="24"/>
      <c r="I128" s="24"/>
    </row>
    <row r="129" spans="1:9" ht="18" customHeight="1">
      <c r="A129" s="20">
        <v>32399</v>
      </c>
      <c r="B129" s="20" t="s">
        <v>208</v>
      </c>
      <c r="C129" s="24">
        <v>1000</v>
      </c>
      <c r="D129" s="24"/>
      <c r="E129" s="24"/>
      <c r="F129" s="24"/>
      <c r="G129" s="24"/>
      <c r="H129" s="24"/>
      <c r="I129" s="24"/>
    </row>
    <row r="130" spans="1:9" ht="18" customHeight="1">
      <c r="A130" s="60">
        <v>324</v>
      </c>
      <c r="B130" s="60" t="s">
        <v>270</v>
      </c>
      <c r="C130" s="66">
        <f>(C131)</f>
        <v>0</v>
      </c>
      <c r="D130" s="66">
        <f>(D131)</f>
        <v>0</v>
      </c>
      <c r="E130" s="66">
        <f>(E131)</f>
        <v>0</v>
      </c>
      <c r="F130" s="66">
        <f>(F131)</f>
        <v>1000</v>
      </c>
      <c r="G130" s="66"/>
      <c r="H130" s="66"/>
      <c r="I130" s="66"/>
    </row>
    <row r="131" spans="1:9" ht="18" customHeight="1">
      <c r="A131" s="52">
        <v>3241</v>
      </c>
      <c r="B131" s="52" t="s">
        <v>209</v>
      </c>
      <c r="C131" s="64">
        <f>(C132+C133)</f>
        <v>0</v>
      </c>
      <c r="D131" s="64">
        <f>(D132+D133)</f>
        <v>0</v>
      </c>
      <c r="E131" s="64">
        <f>(E132+E133)</f>
        <v>0</v>
      </c>
      <c r="F131" s="64">
        <f>(F132+F133)</f>
        <v>1000</v>
      </c>
      <c r="G131" s="64"/>
      <c r="H131" s="64"/>
      <c r="I131" s="64"/>
    </row>
    <row r="132" spans="1:9" ht="18" customHeight="1">
      <c r="A132" s="20">
        <v>32411</v>
      </c>
      <c r="B132" s="20" t="s">
        <v>210</v>
      </c>
      <c r="C132" s="24"/>
      <c r="D132" s="24"/>
      <c r="E132" s="24"/>
      <c r="F132" s="24">
        <v>1000</v>
      </c>
      <c r="G132" s="24"/>
      <c r="H132" s="24"/>
      <c r="I132" s="24"/>
    </row>
    <row r="133" spans="1:9" ht="18" customHeight="1">
      <c r="A133" s="20">
        <v>32412</v>
      </c>
      <c r="B133" s="20" t="s">
        <v>211</v>
      </c>
      <c r="C133" s="24"/>
      <c r="D133" s="24"/>
      <c r="E133" s="24"/>
      <c r="F133" s="24"/>
      <c r="G133" s="24"/>
      <c r="H133" s="24"/>
      <c r="I133" s="24"/>
    </row>
    <row r="134" spans="1:9" ht="18" customHeight="1">
      <c r="A134" s="60">
        <v>329</v>
      </c>
      <c r="B134" s="60" t="s">
        <v>232</v>
      </c>
      <c r="C134" s="66">
        <f>(C135+C137+C139+C145)</f>
        <v>2600</v>
      </c>
      <c r="D134" s="66">
        <f>(D135+D137+D139+D145)</f>
        <v>0</v>
      </c>
      <c r="E134" s="66">
        <f>(E135+E137+E139+E145)</f>
        <v>22000</v>
      </c>
      <c r="F134" s="66">
        <f>(F135+F137+F139+F145)</f>
        <v>39770</v>
      </c>
      <c r="G134" s="66"/>
      <c r="H134" s="66"/>
      <c r="I134" s="66"/>
    </row>
    <row r="135" spans="1:9" ht="18" customHeight="1">
      <c r="A135" s="52">
        <v>3293</v>
      </c>
      <c r="B135" s="52" t="s">
        <v>212</v>
      </c>
      <c r="C135" s="64">
        <f>(C136)</f>
        <v>1500</v>
      </c>
      <c r="D135" s="64">
        <f>(D136)</f>
        <v>0</v>
      </c>
      <c r="E135" s="64">
        <f>(E136)</f>
        <v>0</v>
      </c>
      <c r="F135" s="64">
        <f>(F136)</f>
        <v>2000</v>
      </c>
      <c r="G135" s="64"/>
      <c r="H135" s="64"/>
      <c r="I135" s="64"/>
    </row>
    <row r="136" spans="1:9" ht="18" customHeight="1">
      <c r="A136" s="20">
        <v>32931</v>
      </c>
      <c r="B136" s="20" t="s">
        <v>212</v>
      </c>
      <c r="C136" s="41">
        <v>1500</v>
      </c>
      <c r="D136" s="24"/>
      <c r="E136" s="24"/>
      <c r="F136" s="24">
        <v>2000</v>
      </c>
      <c r="G136" s="24"/>
      <c r="H136" s="24"/>
      <c r="I136" s="24"/>
    </row>
    <row r="137" spans="1:9" ht="18" customHeight="1">
      <c r="A137" s="52">
        <v>3294</v>
      </c>
      <c r="B137" s="52" t="s">
        <v>213</v>
      </c>
      <c r="C137" s="64">
        <f>(C138)</f>
        <v>0</v>
      </c>
      <c r="D137" s="64">
        <f>(D138)</f>
        <v>0</v>
      </c>
      <c r="E137" s="64">
        <f>(E138)</f>
        <v>0</v>
      </c>
      <c r="F137" s="64">
        <f>(F138)</f>
        <v>250</v>
      </c>
      <c r="G137" s="64"/>
      <c r="H137" s="64"/>
      <c r="I137" s="64"/>
    </row>
    <row r="138" spans="1:9" ht="18" customHeight="1">
      <c r="A138" s="20">
        <v>32941</v>
      </c>
      <c r="B138" s="20" t="s">
        <v>214</v>
      </c>
      <c r="C138" s="24"/>
      <c r="D138" s="24"/>
      <c r="E138" s="24"/>
      <c r="F138" s="24">
        <v>250</v>
      </c>
      <c r="G138" s="24"/>
      <c r="H138" s="24"/>
      <c r="I138" s="24"/>
    </row>
    <row r="139" spans="1:9" ht="18" customHeight="1">
      <c r="A139" s="52">
        <v>3295</v>
      </c>
      <c r="B139" s="52" t="s">
        <v>215</v>
      </c>
      <c r="C139" s="56">
        <f>(C140+C141+C142+C143+C144)</f>
        <v>0</v>
      </c>
      <c r="D139" s="56">
        <f>(D140+D141+D142+D143+D144)</f>
        <v>0</v>
      </c>
      <c r="E139" s="56">
        <f>(E140+E141+E142+E143+E144)</f>
        <v>22000</v>
      </c>
      <c r="F139" s="56">
        <f>(F140+F141+F142+F143+F144)</f>
        <v>50</v>
      </c>
      <c r="G139" s="56"/>
      <c r="H139" s="56"/>
      <c r="I139" s="56"/>
    </row>
    <row r="140" spans="1:9" ht="18" customHeight="1">
      <c r="A140" s="20">
        <v>32951</v>
      </c>
      <c r="B140" s="20" t="s">
        <v>216</v>
      </c>
      <c r="C140" s="25"/>
      <c r="D140" s="25"/>
      <c r="E140" s="25"/>
      <c r="F140" s="25">
        <v>50</v>
      </c>
      <c r="G140" s="25"/>
      <c r="H140" s="25"/>
      <c r="I140" s="25"/>
    </row>
    <row r="141" spans="1:9" ht="18" customHeight="1">
      <c r="A141" s="20">
        <v>32952</v>
      </c>
      <c r="B141" s="20" t="s">
        <v>229</v>
      </c>
      <c r="C141" s="25"/>
      <c r="D141" s="25"/>
      <c r="E141" s="25"/>
      <c r="F141" s="25"/>
      <c r="G141" s="25"/>
      <c r="H141" s="25"/>
      <c r="I141" s="25"/>
    </row>
    <row r="142" spans="1:9" ht="18" customHeight="1">
      <c r="A142" s="20">
        <v>32953</v>
      </c>
      <c r="B142" s="20" t="s">
        <v>230</v>
      </c>
      <c r="C142" s="25"/>
      <c r="D142" s="25"/>
      <c r="E142" s="25"/>
      <c r="F142" s="25"/>
      <c r="G142" s="25"/>
      <c r="H142" s="25"/>
      <c r="I142" s="25"/>
    </row>
    <row r="143" spans="1:9" ht="18" customHeight="1">
      <c r="A143" s="20">
        <v>32954</v>
      </c>
      <c r="B143" s="20" t="s">
        <v>231</v>
      </c>
      <c r="C143" s="25"/>
      <c r="D143" s="25"/>
      <c r="E143" s="25"/>
      <c r="F143" s="25"/>
      <c r="G143" s="25"/>
      <c r="H143" s="25"/>
      <c r="I143" s="25"/>
    </row>
    <row r="144" spans="1:9" ht="18" customHeight="1">
      <c r="A144" s="20">
        <v>32955</v>
      </c>
      <c r="B144" s="20" t="s">
        <v>256</v>
      </c>
      <c r="C144" s="25"/>
      <c r="D144" s="25"/>
      <c r="E144" s="25">
        <v>22000</v>
      </c>
      <c r="F144" s="25"/>
      <c r="G144" s="25"/>
      <c r="H144" s="25"/>
      <c r="I144" s="25"/>
    </row>
    <row r="145" spans="1:9" ht="18" customHeight="1">
      <c r="A145" s="52">
        <v>3299</v>
      </c>
      <c r="B145" s="52" t="s">
        <v>232</v>
      </c>
      <c r="C145" s="56">
        <f>(C146+C147)</f>
        <v>1100</v>
      </c>
      <c r="D145" s="56">
        <f>(D146+D147)</f>
        <v>0</v>
      </c>
      <c r="E145" s="56">
        <f>(E146+E147)</f>
        <v>0</v>
      </c>
      <c r="F145" s="56">
        <f>(F146+F147)</f>
        <v>37470</v>
      </c>
      <c r="G145" s="56"/>
      <c r="H145" s="56"/>
      <c r="I145" s="56"/>
    </row>
    <row r="146" spans="1:9" ht="18" customHeight="1">
      <c r="A146" s="20">
        <v>32991</v>
      </c>
      <c r="B146" s="20" t="s">
        <v>233</v>
      </c>
      <c r="C146" s="25"/>
      <c r="D146" s="25"/>
      <c r="E146" s="25"/>
      <c r="F146" s="25"/>
      <c r="G146" s="25"/>
      <c r="H146" s="25"/>
      <c r="I146" s="25"/>
    </row>
    <row r="147" spans="1:9" ht="18" customHeight="1">
      <c r="A147" s="20">
        <v>32999</v>
      </c>
      <c r="B147" s="20" t="s">
        <v>234</v>
      </c>
      <c r="C147" s="25">
        <v>1100</v>
      </c>
      <c r="D147" s="25"/>
      <c r="E147" s="25"/>
      <c r="F147" s="25">
        <v>37470</v>
      </c>
      <c r="G147" s="25"/>
      <c r="H147" s="25"/>
      <c r="I147" s="25"/>
    </row>
    <row r="148" spans="1:9" ht="18" customHeight="1">
      <c r="A148" s="48">
        <v>34</v>
      </c>
      <c r="B148" s="48" t="s">
        <v>235</v>
      </c>
      <c r="C148" s="49">
        <f>(C149+C152)</f>
        <v>0</v>
      </c>
      <c r="D148" s="49">
        <f>(D149+D152)</f>
        <v>0</v>
      </c>
      <c r="E148" s="49">
        <f>(E149+E152)</f>
        <v>0</v>
      </c>
      <c r="F148" s="49">
        <f>(F149+F152)</f>
        <v>3000</v>
      </c>
      <c r="G148" s="49">
        <f>(F148)</f>
        <v>3000</v>
      </c>
      <c r="H148" s="49">
        <f>(G148)</f>
        <v>3000</v>
      </c>
      <c r="I148" s="49">
        <f>(H148)</f>
        <v>3000</v>
      </c>
    </row>
    <row r="149" spans="1:9" ht="18" customHeight="1">
      <c r="A149" s="52">
        <v>3431</v>
      </c>
      <c r="B149" s="52" t="s">
        <v>236</v>
      </c>
      <c r="C149" s="56">
        <f>(C150+C151)</f>
        <v>0</v>
      </c>
      <c r="D149" s="56">
        <f>(D150+D151)</f>
        <v>0</v>
      </c>
      <c r="E149" s="56">
        <f>(E150+E151)</f>
        <v>0</v>
      </c>
      <c r="F149" s="56">
        <f>(F150+F151)</f>
        <v>3000</v>
      </c>
      <c r="G149" s="56"/>
      <c r="H149" s="56"/>
      <c r="I149" s="54"/>
    </row>
    <row r="150" spans="1:9" ht="18" customHeight="1">
      <c r="A150" s="20">
        <v>34311</v>
      </c>
      <c r="B150" s="20" t="s">
        <v>237</v>
      </c>
      <c r="C150" s="25"/>
      <c r="D150" s="25"/>
      <c r="E150" s="25"/>
      <c r="F150" s="25">
        <v>3000</v>
      </c>
      <c r="G150" s="25"/>
      <c r="H150" s="25"/>
      <c r="I150" s="25"/>
    </row>
    <row r="151" spans="1:9" ht="18" customHeight="1">
      <c r="A151" s="20">
        <v>34312</v>
      </c>
      <c r="B151" s="20" t="s">
        <v>238</v>
      </c>
      <c r="C151" s="25"/>
      <c r="D151" s="25"/>
      <c r="E151" s="25"/>
      <c r="F151" s="25">
        <v>0</v>
      </c>
      <c r="G151" s="25"/>
      <c r="H151" s="25"/>
      <c r="I151" s="25"/>
    </row>
    <row r="152" spans="1:9" ht="18" customHeight="1">
      <c r="A152" s="52">
        <v>3433</v>
      </c>
      <c r="B152" s="52" t="s">
        <v>239</v>
      </c>
      <c r="C152" s="56">
        <f>(C153+C154+C155+C156)</f>
        <v>0</v>
      </c>
      <c r="D152" s="56">
        <f>(D153+D154+D155+D156)</f>
        <v>0</v>
      </c>
      <c r="E152" s="56">
        <f>(E153+E154+E155+E156)</f>
        <v>0</v>
      </c>
      <c r="F152" s="56">
        <f>(F153+F154+F155+F156)</f>
        <v>0</v>
      </c>
      <c r="G152" s="56"/>
      <c r="H152" s="56"/>
      <c r="I152" s="56"/>
    </row>
    <row r="153" spans="1:9" ht="18" customHeight="1">
      <c r="A153" s="20">
        <v>34321</v>
      </c>
      <c r="B153" s="20" t="s">
        <v>240</v>
      </c>
      <c r="C153" s="25"/>
      <c r="D153" s="25"/>
      <c r="E153" s="25"/>
      <c r="F153" s="25"/>
      <c r="G153" s="25"/>
      <c r="H153" s="25"/>
      <c r="I153" s="25"/>
    </row>
    <row r="154" spans="1:9" ht="18" customHeight="1">
      <c r="A154" s="20">
        <v>34333</v>
      </c>
      <c r="B154" s="20" t="s">
        <v>241</v>
      </c>
      <c r="C154" s="25"/>
      <c r="D154" s="25"/>
      <c r="E154" s="25"/>
      <c r="F154" s="25"/>
      <c r="G154" s="25"/>
      <c r="H154" s="25"/>
      <c r="I154" s="25"/>
    </row>
    <row r="155" spans="1:9" ht="18" customHeight="1">
      <c r="A155" s="20">
        <v>34233</v>
      </c>
      <c r="B155" s="20" t="s">
        <v>242</v>
      </c>
      <c r="C155" s="25"/>
      <c r="D155" s="25"/>
      <c r="E155" s="25"/>
      <c r="F155" s="25"/>
      <c r="G155" s="25"/>
      <c r="H155" s="25"/>
      <c r="I155" s="25"/>
    </row>
    <row r="156" spans="1:9" ht="18" customHeight="1">
      <c r="A156" s="71"/>
      <c r="B156" s="71"/>
      <c r="C156" s="72"/>
      <c r="D156" s="72"/>
      <c r="E156" s="72"/>
      <c r="F156" s="72"/>
      <c r="G156" s="72"/>
      <c r="H156" s="72"/>
      <c r="I156" s="72"/>
    </row>
    <row r="157" spans="1:9" ht="18" customHeight="1">
      <c r="A157" s="44">
        <v>4</v>
      </c>
      <c r="B157" s="44" t="s">
        <v>264</v>
      </c>
      <c r="C157" s="46">
        <f>(C158)</f>
        <v>0</v>
      </c>
      <c r="D157" s="46">
        <f>(D158)</f>
        <v>0</v>
      </c>
      <c r="E157" s="46">
        <f>(E158)</f>
        <v>0</v>
      </c>
      <c r="F157" s="45">
        <f>(F158)</f>
        <v>32000</v>
      </c>
      <c r="G157" s="45">
        <f>(F157)</f>
        <v>32000</v>
      </c>
      <c r="H157" s="45">
        <f>(G157)</f>
        <v>32000</v>
      </c>
      <c r="I157" s="45">
        <f>(H157)</f>
        <v>32000</v>
      </c>
    </row>
    <row r="158" spans="1:9" ht="18" customHeight="1">
      <c r="A158" s="48">
        <v>42</v>
      </c>
      <c r="B158" s="48" t="s">
        <v>257</v>
      </c>
      <c r="C158" s="65"/>
      <c r="D158" s="65"/>
      <c r="E158" s="67"/>
      <c r="F158" s="49">
        <f>(F159+F162+F174+F177)</f>
        <v>32000</v>
      </c>
      <c r="G158" s="49">
        <v>32000</v>
      </c>
      <c r="H158" s="49">
        <v>32000</v>
      </c>
      <c r="I158" s="49">
        <v>32000</v>
      </c>
    </row>
    <row r="159" spans="1:9" ht="18" customHeight="1">
      <c r="A159" s="60">
        <v>421</v>
      </c>
      <c r="B159" s="60" t="s">
        <v>258</v>
      </c>
      <c r="C159" s="66"/>
      <c r="D159" s="66"/>
      <c r="E159" s="68"/>
      <c r="F159" s="61">
        <f>(F160)</f>
        <v>0</v>
      </c>
      <c r="G159" s="59"/>
      <c r="H159" s="59"/>
      <c r="I159" s="59"/>
    </row>
    <row r="160" spans="1:9" ht="18" customHeight="1">
      <c r="A160" s="52">
        <v>4212</v>
      </c>
      <c r="B160" s="52" t="s">
        <v>260</v>
      </c>
      <c r="C160" s="64"/>
      <c r="D160" s="64"/>
      <c r="E160" s="69"/>
      <c r="F160" s="56">
        <f>(F161)</f>
        <v>0</v>
      </c>
      <c r="G160" s="54"/>
      <c r="H160" s="54"/>
      <c r="I160" s="54"/>
    </row>
    <row r="161" spans="1:9" ht="18" customHeight="1">
      <c r="A161" s="20">
        <v>42123</v>
      </c>
      <c r="B161" s="20" t="s">
        <v>243</v>
      </c>
      <c r="C161" s="24"/>
      <c r="D161" s="24"/>
      <c r="E161" s="36"/>
      <c r="F161" s="25"/>
      <c r="G161" s="25"/>
      <c r="H161" s="25"/>
      <c r="I161" s="25"/>
    </row>
    <row r="162" spans="1:9" ht="18" customHeight="1">
      <c r="A162" s="60">
        <v>422</v>
      </c>
      <c r="B162" s="60" t="s">
        <v>259</v>
      </c>
      <c r="C162" s="66"/>
      <c r="D162" s="66"/>
      <c r="E162" s="68"/>
      <c r="F162" s="61">
        <f>(F163+F167+F169+F171)</f>
        <v>28000</v>
      </c>
      <c r="G162" s="61"/>
      <c r="H162" s="61"/>
      <c r="I162" s="61"/>
    </row>
    <row r="163" spans="1:9" ht="18" customHeight="1">
      <c r="A163" s="52">
        <v>4221</v>
      </c>
      <c r="B163" s="52" t="s">
        <v>261</v>
      </c>
      <c r="C163" s="64"/>
      <c r="D163" s="64"/>
      <c r="E163" s="69"/>
      <c r="F163" s="56">
        <f>(F164+F165+F166)</f>
        <v>18000</v>
      </c>
      <c r="G163" s="56"/>
      <c r="H163" s="56"/>
      <c r="I163" s="56"/>
    </row>
    <row r="164" spans="1:9" ht="18" customHeight="1">
      <c r="A164" s="20">
        <v>42211</v>
      </c>
      <c r="B164" s="20" t="s">
        <v>244</v>
      </c>
      <c r="C164" s="24"/>
      <c r="D164" s="24"/>
      <c r="E164" s="36"/>
      <c r="F164" s="25">
        <v>18000</v>
      </c>
      <c r="G164" s="25"/>
      <c r="H164" s="25"/>
      <c r="I164" s="25"/>
    </row>
    <row r="165" spans="1:9" ht="18" customHeight="1">
      <c r="A165" s="20">
        <v>42212</v>
      </c>
      <c r="B165" s="20" t="s">
        <v>245</v>
      </c>
      <c r="C165" s="24"/>
      <c r="D165" s="24"/>
      <c r="E165" s="36"/>
      <c r="F165" s="25"/>
      <c r="G165" s="25"/>
      <c r="H165" s="25"/>
      <c r="I165" s="25"/>
    </row>
    <row r="166" spans="1:9" ht="18" customHeight="1">
      <c r="A166" s="20">
        <v>42219</v>
      </c>
      <c r="B166" s="20" t="s">
        <v>246</v>
      </c>
      <c r="C166" s="24"/>
      <c r="D166" s="24"/>
      <c r="E166" s="36"/>
      <c r="F166" s="25"/>
      <c r="G166" s="25"/>
      <c r="H166" s="25"/>
      <c r="I166" s="25"/>
    </row>
    <row r="167" spans="1:9" s="35" customFormat="1" ht="18" customHeight="1">
      <c r="A167" s="52">
        <v>4222</v>
      </c>
      <c r="B167" s="52" t="s">
        <v>262</v>
      </c>
      <c r="C167" s="64"/>
      <c r="D167" s="64"/>
      <c r="E167" s="69"/>
      <c r="F167" s="56">
        <f>(F168)</f>
        <v>0</v>
      </c>
      <c r="G167" s="56"/>
      <c r="H167" s="56"/>
      <c r="I167" s="56"/>
    </row>
    <row r="168" spans="1:9" ht="18" customHeight="1">
      <c r="A168" s="20">
        <v>42229</v>
      </c>
      <c r="B168" s="20" t="s">
        <v>247</v>
      </c>
      <c r="C168" s="24"/>
      <c r="D168" s="24"/>
      <c r="E168" s="36"/>
      <c r="F168" s="25"/>
      <c r="G168" s="25"/>
      <c r="H168" s="25"/>
      <c r="I168" s="25"/>
    </row>
    <row r="169" spans="1:9" ht="18" customHeight="1">
      <c r="A169" s="52">
        <v>4223</v>
      </c>
      <c r="B169" s="52" t="s">
        <v>263</v>
      </c>
      <c r="C169" s="64"/>
      <c r="D169" s="64"/>
      <c r="E169" s="69"/>
      <c r="F169" s="56">
        <f>(F170)</f>
        <v>0</v>
      </c>
      <c r="G169" s="56"/>
      <c r="H169" s="56"/>
      <c r="I169" s="56"/>
    </row>
    <row r="170" spans="1:9" ht="18" customHeight="1">
      <c r="A170" s="20">
        <v>42231</v>
      </c>
      <c r="B170" s="20" t="s">
        <v>248</v>
      </c>
      <c r="C170" s="24"/>
      <c r="D170" s="24"/>
      <c r="E170" s="36"/>
      <c r="F170" s="25"/>
      <c r="G170" s="25"/>
      <c r="H170" s="25"/>
      <c r="I170" s="25"/>
    </row>
    <row r="171" spans="1:9" s="35" customFormat="1" ht="18" customHeight="1">
      <c r="A171" s="52">
        <v>4224</v>
      </c>
      <c r="B171" s="52" t="s">
        <v>265</v>
      </c>
      <c r="C171" s="64"/>
      <c r="D171" s="64"/>
      <c r="E171" s="69"/>
      <c r="F171" s="56">
        <f>(F172+F173)</f>
        <v>10000</v>
      </c>
      <c r="G171" s="56"/>
      <c r="H171" s="56"/>
      <c r="I171" s="56"/>
    </row>
    <row r="172" spans="1:9" ht="18" customHeight="1">
      <c r="A172" s="20">
        <v>42241</v>
      </c>
      <c r="B172" s="20" t="s">
        <v>249</v>
      </c>
      <c r="C172" s="24"/>
      <c r="D172" s="24"/>
      <c r="E172" s="36"/>
      <c r="F172" s="25">
        <v>10000</v>
      </c>
      <c r="G172" s="25"/>
      <c r="H172" s="25"/>
      <c r="I172" s="25"/>
    </row>
    <row r="173" spans="1:9" ht="18" customHeight="1">
      <c r="A173" s="20">
        <v>42242</v>
      </c>
      <c r="B173" s="20" t="s">
        <v>250</v>
      </c>
      <c r="C173" s="24"/>
      <c r="D173" s="24"/>
      <c r="E173" s="36"/>
      <c r="F173" s="25"/>
      <c r="G173" s="25"/>
      <c r="H173" s="25"/>
      <c r="I173" s="25"/>
    </row>
    <row r="174" spans="1:9" ht="18" customHeight="1">
      <c r="A174" s="60">
        <v>424</v>
      </c>
      <c r="B174" s="60" t="s">
        <v>266</v>
      </c>
      <c r="C174" s="66"/>
      <c r="D174" s="66"/>
      <c r="E174" s="68"/>
      <c r="F174" s="61">
        <f>(F175)</f>
        <v>4000</v>
      </c>
      <c r="G174" s="61"/>
      <c r="H174" s="61"/>
      <c r="I174" s="61"/>
    </row>
    <row r="175" spans="1:9" ht="18" customHeight="1">
      <c r="A175" s="57">
        <v>4241</v>
      </c>
      <c r="B175" s="57" t="s">
        <v>251</v>
      </c>
      <c r="C175" s="63"/>
      <c r="D175" s="63"/>
      <c r="E175" s="70"/>
      <c r="F175" s="54">
        <f>(F176)</f>
        <v>4000</v>
      </c>
      <c r="G175" s="54"/>
      <c r="H175" s="54"/>
      <c r="I175" s="54"/>
    </row>
    <row r="176" spans="1:9" ht="18" customHeight="1">
      <c r="A176" s="20">
        <v>42411</v>
      </c>
      <c r="B176" s="20" t="s">
        <v>251</v>
      </c>
      <c r="C176" s="24"/>
      <c r="D176" s="24"/>
      <c r="E176" s="36"/>
      <c r="F176" s="25">
        <v>4000</v>
      </c>
      <c r="G176" s="25"/>
      <c r="H176" s="25"/>
      <c r="I176" s="25"/>
    </row>
    <row r="177" spans="1:9" ht="18" customHeight="1">
      <c r="A177" s="60">
        <v>426</v>
      </c>
      <c r="B177" s="60" t="s">
        <v>267</v>
      </c>
      <c r="C177" s="66"/>
      <c r="D177" s="66"/>
      <c r="E177" s="68"/>
      <c r="F177" s="61">
        <f>(F178)</f>
        <v>0</v>
      </c>
      <c r="G177" s="59"/>
      <c r="H177" s="59"/>
      <c r="I177" s="59"/>
    </row>
    <row r="178" spans="1:9" ht="18" customHeight="1">
      <c r="A178" s="57">
        <v>4262</v>
      </c>
      <c r="B178" s="57" t="s">
        <v>268</v>
      </c>
      <c r="C178" s="63"/>
      <c r="D178" s="63"/>
      <c r="E178" s="70"/>
      <c r="F178" s="54">
        <f>(F179)</f>
        <v>0</v>
      </c>
      <c r="G178" s="54"/>
      <c r="H178" s="54"/>
      <c r="I178" s="54"/>
    </row>
    <row r="179" spans="1:9" ht="18" customHeight="1">
      <c r="A179" s="20">
        <v>42621</v>
      </c>
      <c r="B179" s="20" t="s">
        <v>268</v>
      </c>
      <c r="C179" s="24"/>
      <c r="D179" s="24"/>
      <c r="E179" s="36"/>
      <c r="F179" s="38"/>
      <c r="G179" s="25"/>
      <c r="H179" s="25"/>
      <c r="I179" s="25"/>
    </row>
    <row r="180" spans="1:9" ht="18" customHeight="1">
      <c r="A180" s="73"/>
      <c r="B180" s="73" t="s">
        <v>220</v>
      </c>
      <c r="C180" s="77">
        <f aca="true" t="shared" si="0" ref="C180:I180">(C37+C157)</f>
        <v>205780</v>
      </c>
      <c r="D180" s="77">
        <f t="shared" si="0"/>
        <v>314407</v>
      </c>
      <c r="E180" s="77">
        <f t="shared" si="0"/>
        <v>7919326</v>
      </c>
      <c r="F180" s="77">
        <f t="shared" si="0"/>
        <v>170270</v>
      </c>
      <c r="G180" s="77">
        <f t="shared" si="0"/>
        <v>8609783</v>
      </c>
      <c r="H180" s="77">
        <f t="shared" si="0"/>
        <v>8447283</v>
      </c>
      <c r="I180" s="77">
        <f t="shared" si="0"/>
        <v>8447283</v>
      </c>
    </row>
    <row r="183" spans="1:10" ht="18" customHeight="1">
      <c r="A183" s="2" t="s">
        <v>90</v>
      </c>
      <c r="B183" s="18"/>
      <c r="D183" s="3"/>
      <c r="E183" s="3"/>
      <c r="F183" s="4"/>
      <c r="G183" s="4"/>
      <c r="H183" s="17"/>
      <c r="I183" s="17"/>
      <c r="J183" s="17"/>
    </row>
    <row r="184" spans="1:10" ht="18" customHeight="1">
      <c r="A184" s="2"/>
      <c r="B184" s="2"/>
      <c r="C184" s="2"/>
      <c r="D184" s="3"/>
      <c r="E184" s="3"/>
      <c r="F184" s="4"/>
      <c r="G184" s="4"/>
      <c r="H184" s="17"/>
      <c r="I184" s="17"/>
      <c r="J184" s="17"/>
    </row>
    <row r="185" spans="1:10" ht="30" customHeight="1">
      <c r="A185" s="2"/>
      <c r="B185" s="2"/>
      <c r="C185" s="4" t="s">
        <v>91</v>
      </c>
      <c r="E185" s="97" t="s">
        <v>96</v>
      </c>
      <c r="F185" s="97"/>
      <c r="G185" s="4"/>
      <c r="H185" s="98" t="s">
        <v>94</v>
      </c>
      <c r="I185" s="98"/>
      <c r="J185" s="17"/>
    </row>
    <row r="186" spans="1:10" ht="18" customHeight="1">
      <c r="A186" s="2"/>
      <c r="B186" s="2"/>
      <c r="C186" s="2"/>
      <c r="D186" s="80"/>
      <c r="E186" s="80"/>
      <c r="F186" s="4"/>
      <c r="G186" s="4"/>
      <c r="H186" s="80"/>
      <c r="I186" s="80"/>
      <c r="J186" s="17"/>
    </row>
    <row r="187" spans="1:10" ht="18" customHeight="1">
      <c r="A187" s="2"/>
      <c r="B187" s="2"/>
      <c r="C187" s="18"/>
      <c r="D187" s="78"/>
      <c r="E187" s="99"/>
      <c r="F187" s="99"/>
      <c r="G187" s="4"/>
      <c r="H187" s="99"/>
      <c r="I187" s="99"/>
      <c r="J187" s="17"/>
    </row>
    <row r="188" spans="1:10" ht="18" customHeight="1">
      <c r="A188" s="2"/>
      <c r="B188" s="2"/>
      <c r="C188" s="4" t="s">
        <v>92</v>
      </c>
      <c r="E188" s="100" t="s">
        <v>93</v>
      </c>
      <c r="F188" s="100"/>
      <c r="G188" s="4"/>
      <c r="H188" s="98" t="s">
        <v>95</v>
      </c>
      <c r="I188" s="98"/>
      <c r="J188" s="17"/>
    </row>
  </sheetData>
  <sheetProtection/>
  <mergeCells count="7">
    <mergeCell ref="A1:I1"/>
    <mergeCell ref="E185:F185"/>
    <mergeCell ref="H185:I185"/>
    <mergeCell ref="E187:F187"/>
    <mergeCell ref="H187:I187"/>
    <mergeCell ref="E188:F188"/>
    <mergeCell ref="H188:I1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&amp;CFINANCIJSKI PLAN ZA 2017.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73">
      <selection activeCell="K81" sqref="K81"/>
    </sheetView>
  </sheetViews>
  <sheetFormatPr defaultColWidth="9.140625" defaultRowHeight="15.75"/>
  <cols>
    <col min="1" max="1" width="7.57421875" style="31" customWidth="1"/>
    <col min="2" max="2" width="30.00390625" style="31" customWidth="1"/>
    <col min="3" max="4" width="9.7109375" style="32" customWidth="1"/>
    <col min="5" max="6" width="9.7109375" style="33" customWidth="1"/>
    <col min="7" max="7" width="9.7109375" style="34" customWidth="1"/>
    <col min="8" max="16384" width="9.140625" style="2" customWidth="1"/>
  </cols>
  <sheetData>
    <row r="1" spans="1:7" ht="16.5">
      <c r="A1" s="124" t="s">
        <v>0</v>
      </c>
      <c r="B1" s="124"/>
      <c r="C1" s="124"/>
      <c r="D1" s="124"/>
      <c r="E1" s="124"/>
      <c r="F1" s="124"/>
      <c r="G1" s="124"/>
    </row>
    <row r="4" spans="1:7" ht="16.5">
      <c r="A4" s="101" t="s">
        <v>276</v>
      </c>
      <c r="B4" s="101"/>
      <c r="C4" s="101"/>
      <c r="D4" s="101"/>
      <c r="E4" s="101"/>
      <c r="F4" s="101"/>
      <c r="G4" s="101"/>
    </row>
    <row r="6" spans="1:7" s="9" customFormat="1" ht="41.25" customHeight="1">
      <c r="A6" s="102" t="s">
        <v>24</v>
      </c>
      <c r="B6" s="102" t="s">
        <v>25</v>
      </c>
      <c r="C6" s="103" t="s">
        <v>86</v>
      </c>
      <c r="D6" s="103" t="s">
        <v>85</v>
      </c>
      <c r="E6" s="102" t="s">
        <v>26</v>
      </c>
      <c r="F6" s="102" t="s">
        <v>27</v>
      </c>
      <c r="G6" s="103" t="s">
        <v>281</v>
      </c>
    </row>
    <row r="7" spans="1:7" s="12" customFormat="1" ht="16.5">
      <c r="A7" s="104">
        <v>3221</v>
      </c>
      <c r="B7" s="104"/>
      <c r="C7" s="41">
        <f>(C8+C16+C20+C23+C26)</f>
        <v>59300</v>
      </c>
      <c r="D7" s="41">
        <f>(D8+D16+D20+D23+D26)</f>
        <v>7000</v>
      </c>
      <c r="E7" s="105"/>
      <c r="F7" s="105"/>
      <c r="G7" s="27">
        <f>(C7+D7)</f>
        <v>66300</v>
      </c>
    </row>
    <row r="8" spans="1:7" ht="16.5">
      <c r="A8" s="20">
        <v>32211</v>
      </c>
      <c r="B8" s="20" t="s">
        <v>12</v>
      </c>
      <c r="C8" s="24">
        <f>(C9+C10+C11+C12+C13+C14+C15)</f>
        <v>24000</v>
      </c>
      <c r="D8" s="24">
        <f>(D9+D10+D11+D12+D13+D14+D15)</f>
        <v>7000</v>
      </c>
      <c r="E8" s="106"/>
      <c r="F8" s="106"/>
      <c r="G8" s="27">
        <f aca="true" t="shared" si="0" ref="G8:G74">(C8+D8)</f>
        <v>31000</v>
      </c>
    </row>
    <row r="9" spans="1:10" ht="16.5">
      <c r="A9" s="20"/>
      <c r="B9" s="20" t="s">
        <v>2</v>
      </c>
      <c r="C9" s="24">
        <v>7000</v>
      </c>
      <c r="D9" s="24">
        <v>2500</v>
      </c>
      <c r="E9" s="107" t="s">
        <v>21</v>
      </c>
      <c r="F9" s="107" t="s">
        <v>22</v>
      </c>
      <c r="G9" s="27">
        <f t="shared" si="0"/>
        <v>9500</v>
      </c>
      <c r="J9" s="3"/>
    </row>
    <row r="10" spans="1:10" ht="16.5">
      <c r="A10" s="20"/>
      <c r="B10" s="20" t="s">
        <v>13</v>
      </c>
      <c r="C10" s="24">
        <v>1000</v>
      </c>
      <c r="D10" s="24">
        <v>500</v>
      </c>
      <c r="E10" s="107" t="s">
        <v>21</v>
      </c>
      <c r="F10" s="107" t="s">
        <v>22</v>
      </c>
      <c r="G10" s="27">
        <f t="shared" si="0"/>
        <v>1500</v>
      </c>
      <c r="J10" s="3"/>
    </row>
    <row r="11" spans="1:10" ht="16.5">
      <c r="A11" s="20"/>
      <c r="B11" s="20" t="s">
        <v>14</v>
      </c>
      <c r="C11" s="24">
        <v>1000</v>
      </c>
      <c r="D11" s="24">
        <v>500</v>
      </c>
      <c r="E11" s="107" t="s">
        <v>21</v>
      </c>
      <c r="F11" s="107" t="s">
        <v>22</v>
      </c>
      <c r="G11" s="27">
        <f t="shared" si="0"/>
        <v>1500</v>
      </c>
      <c r="J11" s="3"/>
    </row>
    <row r="12" spans="1:10" ht="16.5">
      <c r="A12" s="20"/>
      <c r="B12" s="20" t="s">
        <v>15</v>
      </c>
      <c r="C12" s="24">
        <v>1000</v>
      </c>
      <c r="D12" s="24">
        <v>500</v>
      </c>
      <c r="E12" s="107" t="s">
        <v>21</v>
      </c>
      <c r="F12" s="107" t="s">
        <v>22</v>
      </c>
      <c r="G12" s="27">
        <f t="shared" si="0"/>
        <v>1500</v>
      </c>
      <c r="J12" s="3"/>
    </row>
    <row r="13" spans="1:10" ht="16.5">
      <c r="A13" s="20"/>
      <c r="B13" s="20" t="s">
        <v>3</v>
      </c>
      <c r="C13" s="24">
        <v>1000</v>
      </c>
      <c r="D13" s="24">
        <v>500</v>
      </c>
      <c r="E13" s="107" t="s">
        <v>21</v>
      </c>
      <c r="F13" s="107" t="s">
        <v>22</v>
      </c>
      <c r="G13" s="27">
        <f t="shared" si="0"/>
        <v>1500</v>
      </c>
      <c r="J13" s="3"/>
    </row>
    <row r="14" spans="1:10" ht="16.5">
      <c r="A14" s="20"/>
      <c r="B14" s="20" t="s">
        <v>4</v>
      </c>
      <c r="C14" s="24">
        <v>7000</v>
      </c>
      <c r="D14" s="24">
        <v>2000</v>
      </c>
      <c r="E14" s="107" t="s">
        <v>21</v>
      </c>
      <c r="F14" s="107" t="s">
        <v>22</v>
      </c>
      <c r="G14" s="27">
        <f t="shared" si="0"/>
        <v>9000</v>
      </c>
      <c r="J14" s="3"/>
    </row>
    <row r="15" spans="1:10" ht="16.5">
      <c r="A15" s="20"/>
      <c r="B15" s="20" t="s">
        <v>5</v>
      </c>
      <c r="C15" s="24">
        <v>6000</v>
      </c>
      <c r="D15" s="24">
        <v>500</v>
      </c>
      <c r="E15" s="107" t="s">
        <v>21</v>
      </c>
      <c r="F15" s="107" t="s">
        <v>22</v>
      </c>
      <c r="G15" s="27">
        <f t="shared" si="0"/>
        <v>6500</v>
      </c>
      <c r="J15" s="3"/>
    </row>
    <row r="16" spans="1:10" ht="16.5">
      <c r="A16" s="20">
        <v>32212</v>
      </c>
      <c r="B16" s="20" t="s">
        <v>6</v>
      </c>
      <c r="C16" s="24">
        <f>(C17+C18+C19)</f>
        <v>4800</v>
      </c>
      <c r="D16" s="24"/>
      <c r="E16" s="108"/>
      <c r="F16" s="108"/>
      <c r="G16" s="27">
        <f t="shared" si="0"/>
        <v>4800</v>
      </c>
      <c r="J16" s="3"/>
    </row>
    <row r="17" spans="1:7" ht="16.5">
      <c r="A17" s="20"/>
      <c r="B17" s="20" t="s">
        <v>16</v>
      </c>
      <c r="C17" s="24">
        <v>2100</v>
      </c>
      <c r="D17" s="24"/>
      <c r="E17" s="107" t="s">
        <v>21</v>
      </c>
      <c r="F17" s="107" t="s">
        <v>22</v>
      </c>
      <c r="G17" s="27">
        <f t="shared" si="0"/>
        <v>2100</v>
      </c>
    </row>
    <row r="18" spans="1:7" ht="16.5">
      <c r="A18" s="20"/>
      <c r="B18" s="20" t="s">
        <v>17</v>
      </c>
      <c r="C18" s="24">
        <v>1300</v>
      </c>
      <c r="D18" s="24"/>
      <c r="E18" s="107" t="s">
        <v>21</v>
      </c>
      <c r="F18" s="107" t="s">
        <v>22</v>
      </c>
      <c r="G18" s="27">
        <f t="shared" si="0"/>
        <v>1300</v>
      </c>
    </row>
    <row r="19" spans="1:7" ht="16.5">
      <c r="A19" s="20"/>
      <c r="B19" s="20" t="s">
        <v>18</v>
      </c>
      <c r="C19" s="24">
        <v>1400</v>
      </c>
      <c r="D19" s="24"/>
      <c r="E19" s="107" t="s">
        <v>21</v>
      </c>
      <c r="F19" s="107" t="s">
        <v>22</v>
      </c>
      <c r="G19" s="27">
        <f t="shared" si="0"/>
        <v>1400</v>
      </c>
    </row>
    <row r="20" spans="1:7" ht="16.5">
      <c r="A20" s="20">
        <v>32214</v>
      </c>
      <c r="B20" s="20" t="s">
        <v>7</v>
      </c>
      <c r="C20" s="24">
        <f>(C21+C22)</f>
        <v>4500</v>
      </c>
      <c r="D20" s="24"/>
      <c r="E20" s="108"/>
      <c r="F20" s="108"/>
      <c r="G20" s="27">
        <f t="shared" si="0"/>
        <v>4500</v>
      </c>
    </row>
    <row r="21" spans="1:7" ht="16.5">
      <c r="A21" s="20"/>
      <c r="B21" s="20" t="s">
        <v>19</v>
      </c>
      <c r="C21" s="24">
        <v>3500</v>
      </c>
      <c r="D21" s="24"/>
      <c r="E21" s="107" t="s">
        <v>21</v>
      </c>
      <c r="F21" s="107" t="s">
        <v>22</v>
      </c>
      <c r="G21" s="27">
        <f t="shared" si="0"/>
        <v>3500</v>
      </c>
    </row>
    <row r="22" spans="1:7" ht="16.5">
      <c r="A22" s="20"/>
      <c r="B22" s="20" t="s">
        <v>20</v>
      </c>
      <c r="C22" s="24">
        <v>1000</v>
      </c>
      <c r="D22" s="24"/>
      <c r="E22" s="107" t="s">
        <v>21</v>
      </c>
      <c r="F22" s="107" t="s">
        <v>22</v>
      </c>
      <c r="G22" s="27">
        <f t="shared" si="0"/>
        <v>1000</v>
      </c>
    </row>
    <row r="23" spans="1:7" ht="16.5">
      <c r="A23" s="20">
        <v>32216</v>
      </c>
      <c r="B23" s="20" t="s">
        <v>8</v>
      </c>
      <c r="C23" s="24">
        <f>(C24+C25)</f>
        <v>25000</v>
      </c>
      <c r="D23" s="24"/>
      <c r="E23" s="108"/>
      <c r="F23" s="108"/>
      <c r="G23" s="27">
        <f t="shared" si="0"/>
        <v>25000</v>
      </c>
    </row>
    <row r="24" spans="1:7" ht="16.5">
      <c r="A24" s="20"/>
      <c r="B24" s="20" t="s">
        <v>9</v>
      </c>
      <c r="C24" s="24">
        <v>3000</v>
      </c>
      <c r="D24" s="24"/>
      <c r="E24" s="107" t="s">
        <v>21</v>
      </c>
      <c r="F24" s="107" t="s">
        <v>22</v>
      </c>
      <c r="G24" s="27">
        <f t="shared" si="0"/>
        <v>3000</v>
      </c>
    </row>
    <row r="25" spans="1:7" ht="16.5">
      <c r="A25" s="20"/>
      <c r="B25" s="20" t="s">
        <v>10</v>
      </c>
      <c r="C25" s="24">
        <v>22000</v>
      </c>
      <c r="D25" s="24"/>
      <c r="E25" s="107" t="s">
        <v>21</v>
      </c>
      <c r="F25" s="107" t="s">
        <v>22</v>
      </c>
      <c r="G25" s="27">
        <f t="shared" si="0"/>
        <v>22000</v>
      </c>
    </row>
    <row r="26" spans="1:7" ht="16.5">
      <c r="A26" s="20">
        <v>32219</v>
      </c>
      <c r="B26" s="20" t="s">
        <v>11</v>
      </c>
      <c r="C26" s="24">
        <v>1000</v>
      </c>
      <c r="D26" s="24"/>
      <c r="E26" s="107" t="s">
        <v>21</v>
      </c>
      <c r="F26" s="107" t="s">
        <v>22</v>
      </c>
      <c r="G26" s="27">
        <f t="shared" si="0"/>
        <v>1000</v>
      </c>
    </row>
    <row r="27" spans="1:7" s="12" customFormat="1" ht="16.5">
      <c r="A27" s="104">
        <v>3222</v>
      </c>
      <c r="B27" s="104" t="s">
        <v>28</v>
      </c>
      <c r="C27" s="109">
        <f>(C28)</f>
        <v>75537</v>
      </c>
      <c r="D27" s="41">
        <f>(D28)</f>
        <v>22000</v>
      </c>
      <c r="E27" s="110"/>
      <c r="F27" s="110"/>
      <c r="G27" s="27">
        <f t="shared" si="0"/>
        <v>97537</v>
      </c>
    </row>
    <row r="28" spans="1:7" ht="16.5">
      <c r="A28" s="20">
        <v>32221</v>
      </c>
      <c r="B28" s="20" t="s">
        <v>29</v>
      </c>
      <c r="C28" s="111">
        <f>(C29+C30+C31+C32+C33)</f>
        <v>75537</v>
      </c>
      <c r="D28" s="24">
        <v>22000</v>
      </c>
      <c r="E28" s="108"/>
      <c r="F28" s="108"/>
      <c r="G28" s="27">
        <f t="shared" si="0"/>
        <v>97537</v>
      </c>
    </row>
    <row r="29" spans="1:7" ht="16.5">
      <c r="A29" s="20"/>
      <c r="B29" s="20" t="s">
        <v>30</v>
      </c>
      <c r="C29" s="111">
        <v>37415</v>
      </c>
      <c r="D29" s="24"/>
      <c r="E29" s="107" t="s">
        <v>21</v>
      </c>
      <c r="F29" s="107" t="s">
        <v>22</v>
      </c>
      <c r="G29" s="27">
        <f t="shared" si="0"/>
        <v>37415</v>
      </c>
    </row>
    <row r="30" spans="1:7" ht="16.5">
      <c r="A30" s="20"/>
      <c r="B30" s="20" t="s">
        <v>31</v>
      </c>
      <c r="C30" s="111">
        <v>4104</v>
      </c>
      <c r="D30" s="24"/>
      <c r="E30" s="107" t="s">
        <v>21</v>
      </c>
      <c r="F30" s="107" t="s">
        <v>22</v>
      </c>
      <c r="G30" s="27">
        <f t="shared" si="0"/>
        <v>4104</v>
      </c>
    </row>
    <row r="31" spans="1:7" ht="16.5">
      <c r="A31" s="20"/>
      <c r="B31" s="20" t="s">
        <v>32</v>
      </c>
      <c r="C31" s="111">
        <v>19180</v>
      </c>
      <c r="D31" s="24"/>
      <c r="E31" s="107" t="s">
        <v>21</v>
      </c>
      <c r="F31" s="107" t="s">
        <v>22</v>
      </c>
      <c r="G31" s="27">
        <f t="shared" si="0"/>
        <v>19180</v>
      </c>
    </row>
    <row r="32" spans="1:7" ht="16.5">
      <c r="A32" s="20"/>
      <c r="B32" s="20" t="s">
        <v>33</v>
      </c>
      <c r="C32" s="111">
        <v>9827</v>
      </c>
      <c r="D32" s="24"/>
      <c r="E32" s="107" t="s">
        <v>21</v>
      </c>
      <c r="F32" s="107" t="s">
        <v>22</v>
      </c>
      <c r="G32" s="27">
        <f t="shared" si="0"/>
        <v>9827</v>
      </c>
    </row>
    <row r="33" spans="1:7" ht="16.5">
      <c r="A33" s="20"/>
      <c r="B33" s="20" t="s">
        <v>34</v>
      </c>
      <c r="C33" s="111">
        <v>5011</v>
      </c>
      <c r="D33" s="24"/>
      <c r="E33" s="107" t="s">
        <v>21</v>
      </c>
      <c r="F33" s="107" t="s">
        <v>22</v>
      </c>
      <c r="G33" s="27">
        <f t="shared" si="0"/>
        <v>5011</v>
      </c>
    </row>
    <row r="34" spans="1:7" ht="16.5">
      <c r="A34" s="104">
        <v>3224</v>
      </c>
      <c r="B34" s="104" t="s">
        <v>58</v>
      </c>
      <c r="C34" s="41">
        <f>(C35+C41)</f>
        <v>7500</v>
      </c>
      <c r="D34" s="41">
        <f>(D35)</f>
        <v>3000</v>
      </c>
      <c r="E34" s="108"/>
      <c r="F34" s="108"/>
      <c r="G34" s="27">
        <f t="shared" si="0"/>
        <v>10500</v>
      </c>
    </row>
    <row r="35" spans="1:7" ht="16.5">
      <c r="A35" s="20">
        <v>32241</v>
      </c>
      <c r="B35" s="20" t="s">
        <v>35</v>
      </c>
      <c r="C35" s="24">
        <v>3000</v>
      </c>
      <c r="D35" s="24">
        <v>3000</v>
      </c>
      <c r="E35" s="108"/>
      <c r="F35" s="108"/>
      <c r="G35" s="27">
        <f t="shared" si="0"/>
        <v>6000</v>
      </c>
    </row>
    <row r="36" spans="1:7" ht="16.5">
      <c r="A36" s="20"/>
      <c r="B36" s="20" t="s">
        <v>36</v>
      </c>
      <c r="C36" s="24">
        <v>500</v>
      </c>
      <c r="D36" s="24"/>
      <c r="E36" s="107" t="s">
        <v>21</v>
      </c>
      <c r="F36" s="107" t="s">
        <v>22</v>
      </c>
      <c r="G36" s="27">
        <f t="shared" si="0"/>
        <v>500</v>
      </c>
    </row>
    <row r="37" spans="1:7" ht="16.5">
      <c r="A37" s="20"/>
      <c r="B37" s="20" t="s">
        <v>38</v>
      </c>
      <c r="C37" s="24">
        <v>500</v>
      </c>
      <c r="D37" s="24"/>
      <c r="E37" s="107" t="s">
        <v>21</v>
      </c>
      <c r="F37" s="107" t="s">
        <v>22</v>
      </c>
      <c r="G37" s="27">
        <f t="shared" si="0"/>
        <v>500</v>
      </c>
    </row>
    <row r="38" spans="1:7" ht="16.5">
      <c r="A38" s="20"/>
      <c r="B38" s="20" t="s">
        <v>39</v>
      </c>
      <c r="C38" s="24">
        <v>500</v>
      </c>
      <c r="D38" s="24"/>
      <c r="E38" s="107" t="s">
        <v>21</v>
      </c>
      <c r="F38" s="107" t="s">
        <v>22</v>
      </c>
      <c r="G38" s="27">
        <f t="shared" si="0"/>
        <v>500</v>
      </c>
    </row>
    <row r="39" spans="1:7" ht="16.5">
      <c r="A39" s="20"/>
      <c r="B39" s="20" t="s">
        <v>37</v>
      </c>
      <c r="C39" s="24">
        <v>500</v>
      </c>
      <c r="D39" s="24"/>
      <c r="E39" s="107" t="s">
        <v>21</v>
      </c>
      <c r="F39" s="107" t="s">
        <v>22</v>
      </c>
      <c r="G39" s="27">
        <f t="shared" si="0"/>
        <v>500</v>
      </c>
    </row>
    <row r="40" spans="1:7" ht="16.5">
      <c r="A40" s="20"/>
      <c r="B40" s="20" t="s">
        <v>40</v>
      </c>
      <c r="C40" s="24">
        <v>1000</v>
      </c>
      <c r="D40" s="24"/>
      <c r="E40" s="107" t="s">
        <v>21</v>
      </c>
      <c r="F40" s="107" t="s">
        <v>22</v>
      </c>
      <c r="G40" s="27">
        <f t="shared" si="0"/>
        <v>1000</v>
      </c>
    </row>
    <row r="41" spans="1:7" ht="16.5">
      <c r="A41" s="20">
        <v>32242</v>
      </c>
      <c r="B41" s="20" t="s">
        <v>41</v>
      </c>
      <c r="C41" s="24">
        <v>4500</v>
      </c>
      <c r="D41" s="24"/>
      <c r="E41" s="107" t="s">
        <v>21</v>
      </c>
      <c r="F41" s="107" t="s">
        <v>22</v>
      </c>
      <c r="G41" s="27">
        <f t="shared" si="0"/>
        <v>4500</v>
      </c>
    </row>
    <row r="42" spans="1:7" ht="16.5">
      <c r="A42" s="20">
        <v>32244</v>
      </c>
      <c r="B42" s="20" t="s">
        <v>98</v>
      </c>
      <c r="C42" s="24"/>
      <c r="D42" s="24"/>
      <c r="E42" s="107" t="s">
        <v>21</v>
      </c>
      <c r="F42" s="107" t="s">
        <v>22</v>
      </c>
      <c r="G42" s="27">
        <f t="shared" si="0"/>
        <v>0</v>
      </c>
    </row>
    <row r="43" spans="1:7" ht="16.5">
      <c r="A43" s="104">
        <v>3225</v>
      </c>
      <c r="B43" s="104" t="s">
        <v>42</v>
      </c>
      <c r="C43" s="41">
        <f>(C44)</f>
        <v>2000</v>
      </c>
      <c r="D43" s="41">
        <f>(D44)</f>
        <v>4000</v>
      </c>
      <c r="E43" s="110"/>
      <c r="F43" s="110"/>
      <c r="G43" s="27">
        <f t="shared" si="0"/>
        <v>6000</v>
      </c>
    </row>
    <row r="44" spans="1:7" ht="16.5">
      <c r="A44" s="20">
        <v>32251</v>
      </c>
      <c r="B44" s="20" t="s">
        <v>42</v>
      </c>
      <c r="C44" s="24">
        <v>2000</v>
      </c>
      <c r="D44" s="24">
        <v>4000</v>
      </c>
      <c r="E44" s="107" t="s">
        <v>21</v>
      </c>
      <c r="F44" s="107" t="s">
        <v>22</v>
      </c>
      <c r="G44" s="27">
        <f t="shared" si="0"/>
        <v>6000</v>
      </c>
    </row>
    <row r="45" spans="1:7" ht="16.5">
      <c r="A45" s="104">
        <v>3227</v>
      </c>
      <c r="B45" s="104" t="s">
        <v>97</v>
      </c>
      <c r="C45" s="41">
        <v>2000</v>
      </c>
      <c r="D45" s="41">
        <v>5000</v>
      </c>
      <c r="E45" s="110"/>
      <c r="F45" s="110"/>
      <c r="G45" s="27">
        <f t="shared" si="0"/>
        <v>7000</v>
      </c>
    </row>
    <row r="46" spans="1:7" ht="16.5">
      <c r="A46" s="104">
        <v>3231</v>
      </c>
      <c r="B46" s="104" t="s">
        <v>277</v>
      </c>
      <c r="C46" s="41"/>
      <c r="D46" s="41">
        <v>500</v>
      </c>
      <c r="E46" s="112"/>
      <c r="F46" s="113"/>
      <c r="G46" s="27">
        <f t="shared" si="0"/>
        <v>500</v>
      </c>
    </row>
    <row r="47" spans="1:7" ht="16.5">
      <c r="A47" s="104">
        <v>3232</v>
      </c>
      <c r="B47" s="104" t="s">
        <v>43</v>
      </c>
      <c r="C47" s="41">
        <f>(C48+C49)</f>
        <v>7120</v>
      </c>
      <c r="D47" s="41">
        <v>5000</v>
      </c>
      <c r="E47" s="114"/>
      <c r="F47" s="114"/>
      <c r="G47" s="27">
        <f t="shared" si="0"/>
        <v>12120</v>
      </c>
    </row>
    <row r="48" spans="1:7" ht="16.5">
      <c r="A48" s="20">
        <v>32322</v>
      </c>
      <c r="B48" s="20" t="s">
        <v>44</v>
      </c>
      <c r="C48" s="24">
        <v>5500</v>
      </c>
      <c r="D48" s="24"/>
      <c r="E48" s="107" t="s">
        <v>21</v>
      </c>
      <c r="F48" s="107" t="s">
        <v>22</v>
      </c>
      <c r="G48" s="27">
        <f t="shared" si="0"/>
        <v>5500</v>
      </c>
    </row>
    <row r="49" spans="1:7" ht="16.5">
      <c r="A49" s="20">
        <v>32329</v>
      </c>
      <c r="B49" s="20" t="s">
        <v>48</v>
      </c>
      <c r="C49" s="24">
        <v>1620</v>
      </c>
      <c r="D49" s="24"/>
      <c r="E49" s="107" t="s">
        <v>21</v>
      </c>
      <c r="F49" s="107" t="s">
        <v>22</v>
      </c>
      <c r="G49" s="27">
        <f t="shared" si="0"/>
        <v>1620</v>
      </c>
    </row>
    <row r="50" spans="1:7" ht="16.5">
      <c r="A50" s="104">
        <v>3233</v>
      </c>
      <c r="B50" s="104" t="s">
        <v>45</v>
      </c>
      <c r="C50" s="41">
        <f>(C51+C52)</f>
        <v>960</v>
      </c>
      <c r="D50" s="41"/>
      <c r="E50" s="114"/>
      <c r="F50" s="114"/>
      <c r="G50" s="27">
        <f t="shared" si="0"/>
        <v>960</v>
      </c>
    </row>
    <row r="51" spans="1:7" ht="16.5">
      <c r="A51" s="20">
        <v>32331</v>
      </c>
      <c r="B51" s="20" t="s">
        <v>46</v>
      </c>
      <c r="C51" s="24">
        <v>960</v>
      </c>
      <c r="D51" s="24"/>
      <c r="E51" s="107" t="s">
        <v>21</v>
      </c>
      <c r="F51" s="107" t="s">
        <v>22</v>
      </c>
      <c r="G51" s="27">
        <f t="shared" si="0"/>
        <v>960</v>
      </c>
    </row>
    <row r="52" spans="1:7" ht="16.5">
      <c r="A52" s="20">
        <v>32332</v>
      </c>
      <c r="B52" s="20" t="s">
        <v>47</v>
      </c>
      <c r="C52" s="24">
        <v>0</v>
      </c>
      <c r="D52" s="24"/>
      <c r="E52" s="107" t="s">
        <v>21</v>
      </c>
      <c r="F52" s="107" t="s">
        <v>22</v>
      </c>
      <c r="G52" s="27">
        <f t="shared" si="0"/>
        <v>0</v>
      </c>
    </row>
    <row r="53" spans="1:7" ht="16.5">
      <c r="A53" s="104">
        <v>3234</v>
      </c>
      <c r="B53" s="104" t="s">
        <v>278</v>
      </c>
      <c r="C53" s="41"/>
      <c r="D53" s="41">
        <v>2000</v>
      </c>
      <c r="E53" s="115"/>
      <c r="F53" s="116"/>
      <c r="G53" s="27">
        <f t="shared" si="0"/>
        <v>2000</v>
      </c>
    </row>
    <row r="54" spans="1:7" ht="16.5">
      <c r="A54" s="104">
        <v>3235</v>
      </c>
      <c r="B54" s="104" t="s">
        <v>49</v>
      </c>
      <c r="C54" s="41">
        <f>(C55)</f>
        <v>14000</v>
      </c>
      <c r="D54" s="41">
        <f>(D55)</f>
        <v>1000</v>
      </c>
      <c r="E54" s="117"/>
      <c r="F54" s="118"/>
      <c r="G54" s="27">
        <f t="shared" si="0"/>
        <v>15000</v>
      </c>
    </row>
    <row r="55" spans="1:7" ht="16.5">
      <c r="A55" s="20">
        <v>32353</v>
      </c>
      <c r="B55" s="20" t="s">
        <v>50</v>
      </c>
      <c r="C55" s="24">
        <v>14000</v>
      </c>
      <c r="D55" s="24">
        <v>1000</v>
      </c>
      <c r="E55" s="107" t="s">
        <v>21</v>
      </c>
      <c r="F55" s="107" t="s">
        <v>22</v>
      </c>
      <c r="G55" s="27">
        <f t="shared" si="0"/>
        <v>15000</v>
      </c>
    </row>
    <row r="56" spans="1:7" ht="16.5">
      <c r="A56" s="104">
        <v>3236</v>
      </c>
      <c r="B56" s="104" t="s">
        <v>51</v>
      </c>
      <c r="C56" s="41">
        <f>(C57)</f>
        <v>8000</v>
      </c>
      <c r="D56" s="41">
        <v>1000</v>
      </c>
      <c r="E56" s="117"/>
      <c r="F56" s="118"/>
      <c r="G56" s="27">
        <f t="shared" si="0"/>
        <v>9000</v>
      </c>
    </row>
    <row r="57" spans="1:7" ht="16.5">
      <c r="A57" s="20">
        <v>32361</v>
      </c>
      <c r="B57" s="20" t="s">
        <v>52</v>
      </c>
      <c r="C57" s="24">
        <v>8000</v>
      </c>
      <c r="D57" s="24">
        <v>1000</v>
      </c>
      <c r="E57" s="107" t="s">
        <v>21</v>
      </c>
      <c r="F57" s="107" t="s">
        <v>22</v>
      </c>
      <c r="G57" s="27">
        <f t="shared" si="0"/>
        <v>9000</v>
      </c>
    </row>
    <row r="58" spans="1:7" ht="16.5">
      <c r="A58" s="104">
        <v>3237</v>
      </c>
      <c r="B58" s="104" t="s">
        <v>57</v>
      </c>
      <c r="C58" s="41">
        <v>0</v>
      </c>
      <c r="D58" s="41">
        <f>(D60+D59)</f>
        <v>2000</v>
      </c>
      <c r="E58" s="117"/>
      <c r="F58" s="118"/>
      <c r="G58" s="27">
        <f t="shared" si="0"/>
        <v>2000</v>
      </c>
    </row>
    <row r="59" spans="1:7" ht="16.5">
      <c r="A59" s="20">
        <v>32373</v>
      </c>
      <c r="B59" s="20" t="s">
        <v>53</v>
      </c>
      <c r="C59" s="24">
        <v>0</v>
      </c>
      <c r="D59" s="24">
        <v>0</v>
      </c>
      <c r="E59" s="107" t="s">
        <v>21</v>
      </c>
      <c r="F59" s="107" t="s">
        <v>22</v>
      </c>
      <c r="G59" s="27">
        <f t="shared" si="0"/>
        <v>0</v>
      </c>
    </row>
    <row r="60" spans="1:7" ht="16.5">
      <c r="A60" s="20">
        <v>32379</v>
      </c>
      <c r="B60" s="20" t="s">
        <v>54</v>
      </c>
      <c r="C60" s="24"/>
      <c r="D60" s="24">
        <v>2000</v>
      </c>
      <c r="E60" s="107" t="s">
        <v>21</v>
      </c>
      <c r="F60" s="107" t="s">
        <v>22</v>
      </c>
      <c r="G60" s="27">
        <f t="shared" si="0"/>
        <v>2000</v>
      </c>
    </row>
    <row r="61" spans="1:7" ht="16.5">
      <c r="A61" s="104">
        <v>3238</v>
      </c>
      <c r="B61" s="104" t="s">
        <v>56</v>
      </c>
      <c r="C61" s="41">
        <f>(C62)</f>
        <v>0</v>
      </c>
      <c r="D61" s="41"/>
      <c r="E61" s="108"/>
      <c r="F61" s="108"/>
      <c r="G61" s="27">
        <f t="shared" si="0"/>
        <v>0</v>
      </c>
    </row>
    <row r="62" spans="1:7" ht="16.5">
      <c r="A62" s="20">
        <v>32389</v>
      </c>
      <c r="B62" s="20" t="s">
        <v>55</v>
      </c>
      <c r="C62" s="24">
        <v>0</v>
      </c>
      <c r="D62" s="24"/>
      <c r="E62" s="107" t="s">
        <v>21</v>
      </c>
      <c r="F62" s="107" t="s">
        <v>22</v>
      </c>
      <c r="G62" s="27">
        <f t="shared" si="0"/>
        <v>0</v>
      </c>
    </row>
    <row r="63" spans="1:7" ht="16.5">
      <c r="A63" s="104">
        <v>3239</v>
      </c>
      <c r="B63" s="104" t="s">
        <v>59</v>
      </c>
      <c r="C63" s="41">
        <f>(C64+C65+C66+C67)</f>
        <v>5600</v>
      </c>
      <c r="D63" s="41">
        <f>(D64+D65+D66+D67)</f>
        <v>20000</v>
      </c>
      <c r="E63" s="117"/>
      <c r="F63" s="118"/>
      <c r="G63" s="27">
        <f t="shared" si="0"/>
        <v>25600</v>
      </c>
    </row>
    <row r="64" spans="1:7" ht="16.5">
      <c r="A64" s="20">
        <v>32391</v>
      </c>
      <c r="B64" s="20" t="s">
        <v>60</v>
      </c>
      <c r="C64" s="24"/>
      <c r="D64" s="24">
        <v>20000</v>
      </c>
      <c r="E64" s="107" t="s">
        <v>21</v>
      </c>
      <c r="F64" s="107" t="s">
        <v>22</v>
      </c>
      <c r="G64" s="27">
        <f t="shared" si="0"/>
        <v>20000</v>
      </c>
    </row>
    <row r="65" spans="1:7" ht="16.5">
      <c r="A65" s="20">
        <v>32392</v>
      </c>
      <c r="B65" s="20" t="s">
        <v>61</v>
      </c>
      <c r="C65" s="24"/>
      <c r="D65" s="24"/>
      <c r="E65" s="107" t="s">
        <v>21</v>
      </c>
      <c r="F65" s="107" t="s">
        <v>22</v>
      </c>
      <c r="G65" s="27">
        <f t="shared" si="0"/>
        <v>0</v>
      </c>
    </row>
    <row r="66" spans="1:7" ht="16.5">
      <c r="A66" s="20">
        <v>32396</v>
      </c>
      <c r="B66" s="20" t="s">
        <v>62</v>
      </c>
      <c r="C66" s="24">
        <v>4600</v>
      </c>
      <c r="D66" s="24"/>
      <c r="E66" s="107" t="s">
        <v>21</v>
      </c>
      <c r="F66" s="107" t="s">
        <v>22</v>
      </c>
      <c r="G66" s="27">
        <f t="shared" si="0"/>
        <v>4600</v>
      </c>
    </row>
    <row r="67" spans="1:7" ht="16.5">
      <c r="A67" s="20">
        <v>32399</v>
      </c>
      <c r="B67" s="20" t="s">
        <v>63</v>
      </c>
      <c r="C67" s="24">
        <v>1000</v>
      </c>
      <c r="D67" s="24">
        <v>0</v>
      </c>
      <c r="E67" s="107" t="s">
        <v>21</v>
      </c>
      <c r="F67" s="107" t="s">
        <v>22</v>
      </c>
      <c r="G67" s="27">
        <f t="shared" si="0"/>
        <v>1000</v>
      </c>
    </row>
    <row r="68" spans="1:7" ht="16.5">
      <c r="A68" s="104">
        <v>3241</v>
      </c>
      <c r="B68" s="104" t="s">
        <v>66</v>
      </c>
      <c r="C68" s="41">
        <f>(C69+C70)</f>
        <v>0</v>
      </c>
      <c r="D68" s="41">
        <f>(D69+D70)</f>
        <v>1000</v>
      </c>
      <c r="E68" s="117"/>
      <c r="F68" s="118"/>
      <c r="G68" s="27">
        <f t="shared" si="0"/>
        <v>1000</v>
      </c>
    </row>
    <row r="69" spans="1:7" ht="16.5">
      <c r="A69" s="20">
        <v>32411</v>
      </c>
      <c r="B69" s="20" t="s">
        <v>64</v>
      </c>
      <c r="C69" s="24">
        <v>0</v>
      </c>
      <c r="D69" s="24">
        <v>500</v>
      </c>
      <c r="E69" s="107" t="s">
        <v>21</v>
      </c>
      <c r="F69" s="107" t="s">
        <v>22</v>
      </c>
      <c r="G69" s="27">
        <f t="shared" si="0"/>
        <v>500</v>
      </c>
    </row>
    <row r="70" spans="1:7" ht="16.5">
      <c r="A70" s="20">
        <v>32412</v>
      </c>
      <c r="B70" s="20" t="s">
        <v>65</v>
      </c>
      <c r="C70" s="24">
        <v>0</v>
      </c>
      <c r="D70" s="24">
        <v>500</v>
      </c>
      <c r="E70" s="107" t="s">
        <v>21</v>
      </c>
      <c r="F70" s="107" t="s">
        <v>22</v>
      </c>
      <c r="G70" s="27">
        <f t="shared" si="0"/>
        <v>500</v>
      </c>
    </row>
    <row r="71" spans="1:7" s="12" customFormat="1" ht="16.5">
      <c r="A71" s="104">
        <v>3293</v>
      </c>
      <c r="B71" s="104" t="s">
        <v>67</v>
      </c>
      <c r="C71" s="41">
        <f>(C72)</f>
        <v>1500</v>
      </c>
      <c r="D71" s="41">
        <v>2000</v>
      </c>
      <c r="E71" s="112"/>
      <c r="F71" s="113"/>
      <c r="G71" s="27">
        <f t="shared" si="0"/>
        <v>3500</v>
      </c>
    </row>
    <row r="72" spans="1:7" ht="16.5">
      <c r="A72" s="20">
        <v>32931</v>
      </c>
      <c r="B72" s="20" t="s">
        <v>67</v>
      </c>
      <c r="C72" s="24">
        <v>1500</v>
      </c>
      <c r="D72" s="24">
        <v>2000</v>
      </c>
      <c r="E72" s="107" t="s">
        <v>21</v>
      </c>
      <c r="F72" s="107" t="s">
        <v>22</v>
      </c>
      <c r="G72" s="27">
        <f t="shared" si="0"/>
        <v>3500</v>
      </c>
    </row>
    <row r="73" spans="1:7" ht="16.5">
      <c r="A73" s="104">
        <v>3294</v>
      </c>
      <c r="B73" s="104" t="s">
        <v>279</v>
      </c>
      <c r="C73" s="41"/>
      <c r="D73" s="41">
        <v>250</v>
      </c>
      <c r="E73" s="115"/>
      <c r="F73" s="116"/>
      <c r="G73" s="27">
        <f t="shared" si="0"/>
        <v>250</v>
      </c>
    </row>
    <row r="74" spans="1:7" s="12" customFormat="1" ht="16.5">
      <c r="A74" s="104">
        <v>3295</v>
      </c>
      <c r="B74" s="104" t="s">
        <v>68</v>
      </c>
      <c r="C74" s="41"/>
      <c r="D74" s="41">
        <v>50</v>
      </c>
      <c r="E74" s="110"/>
      <c r="F74" s="110"/>
      <c r="G74" s="27">
        <f t="shared" si="0"/>
        <v>50</v>
      </c>
    </row>
    <row r="75" spans="1:7" ht="16.5">
      <c r="A75" s="20">
        <v>32954</v>
      </c>
      <c r="B75" s="20" t="s">
        <v>69</v>
      </c>
      <c r="C75" s="24"/>
      <c r="D75" s="24">
        <v>0</v>
      </c>
      <c r="E75" s="107" t="s">
        <v>21</v>
      </c>
      <c r="F75" s="107" t="s">
        <v>22</v>
      </c>
      <c r="G75" s="27">
        <f aca="true" t="shared" si="1" ref="G75:G96">(C75+D75)</f>
        <v>0</v>
      </c>
    </row>
    <row r="76" spans="1:7" s="12" customFormat="1" ht="16.5">
      <c r="A76" s="104">
        <v>3299</v>
      </c>
      <c r="B76" s="104" t="s">
        <v>70</v>
      </c>
      <c r="C76" s="41">
        <f>(C77+C78)</f>
        <v>1100</v>
      </c>
      <c r="D76" s="41">
        <f>(D78+D77)</f>
        <v>37470</v>
      </c>
      <c r="E76" s="107" t="s">
        <v>21</v>
      </c>
      <c r="F76" s="107" t="s">
        <v>22</v>
      </c>
      <c r="G76" s="27">
        <f t="shared" si="1"/>
        <v>38570</v>
      </c>
    </row>
    <row r="77" spans="1:7" ht="16.5">
      <c r="A77" s="20">
        <v>32991</v>
      </c>
      <c r="B77" s="20" t="s">
        <v>71</v>
      </c>
      <c r="C77" s="24">
        <v>0</v>
      </c>
      <c r="D77" s="24"/>
      <c r="E77" s="107" t="s">
        <v>21</v>
      </c>
      <c r="F77" s="107" t="s">
        <v>22</v>
      </c>
      <c r="G77" s="27">
        <f t="shared" si="1"/>
        <v>0</v>
      </c>
    </row>
    <row r="78" spans="1:7" ht="16.5">
      <c r="A78" s="20">
        <v>32999</v>
      </c>
      <c r="B78" s="20" t="s">
        <v>70</v>
      </c>
      <c r="C78" s="24">
        <v>1100</v>
      </c>
      <c r="D78" s="24">
        <v>37470</v>
      </c>
      <c r="E78" s="107" t="s">
        <v>21</v>
      </c>
      <c r="F78" s="107" t="s">
        <v>22</v>
      </c>
      <c r="G78" s="27">
        <f t="shared" si="1"/>
        <v>38570</v>
      </c>
    </row>
    <row r="79" spans="1:7" ht="16.5">
      <c r="A79" s="104">
        <v>3241</v>
      </c>
      <c r="B79" s="104" t="s">
        <v>280</v>
      </c>
      <c r="C79" s="41"/>
      <c r="D79" s="41">
        <v>3000</v>
      </c>
      <c r="E79" s="115"/>
      <c r="F79" s="116"/>
      <c r="G79" s="27">
        <f t="shared" si="1"/>
        <v>3000</v>
      </c>
    </row>
    <row r="80" spans="1:7" s="12" customFormat="1" ht="16.5">
      <c r="A80" s="104">
        <v>4221</v>
      </c>
      <c r="B80" s="104" t="s">
        <v>72</v>
      </c>
      <c r="C80" s="41"/>
      <c r="D80" s="41">
        <v>18000</v>
      </c>
      <c r="E80" s="115"/>
      <c r="F80" s="116"/>
      <c r="G80" s="27">
        <f t="shared" si="1"/>
        <v>18000</v>
      </c>
    </row>
    <row r="81" spans="1:7" ht="16.5">
      <c r="A81" s="20">
        <v>42211</v>
      </c>
      <c r="B81" s="20" t="s">
        <v>73</v>
      </c>
      <c r="C81" s="24"/>
      <c r="D81" s="24"/>
      <c r="E81" s="107" t="s">
        <v>21</v>
      </c>
      <c r="F81" s="107" t="s">
        <v>22</v>
      </c>
      <c r="G81" s="27">
        <f t="shared" si="1"/>
        <v>0</v>
      </c>
    </row>
    <row r="82" spans="1:7" ht="16.5">
      <c r="A82" s="20">
        <v>42212</v>
      </c>
      <c r="B82" s="20" t="s">
        <v>74</v>
      </c>
      <c r="C82" s="24"/>
      <c r="D82" s="24"/>
      <c r="E82" s="107" t="s">
        <v>21</v>
      </c>
      <c r="F82" s="107" t="s">
        <v>22</v>
      </c>
      <c r="G82" s="27">
        <f t="shared" si="1"/>
        <v>0</v>
      </c>
    </row>
    <row r="83" spans="1:7" ht="16.5">
      <c r="A83" s="20">
        <v>42219</v>
      </c>
      <c r="B83" s="20" t="s">
        <v>75</v>
      </c>
      <c r="C83" s="24"/>
      <c r="D83" s="24"/>
      <c r="E83" s="107" t="s">
        <v>21</v>
      </c>
      <c r="F83" s="107" t="s">
        <v>22</v>
      </c>
      <c r="G83" s="27">
        <f t="shared" si="1"/>
        <v>0</v>
      </c>
    </row>
    <row r="84" spans="1:7" s="12" customFormat="1" ht="16.5">
      <c r="A84" s="104">
        <v>4222</v>
      </c>
      <c r="B84" s="104" t="s">
        <v>76</v>
      </c>
      <c r="C84" s="41"/>
      <c r="D84" s="41"/>
      <c r="E84" s="107" t="s">
        <v>21</v>
      </c>
      <c r="F84" s="107" t="s">
        <v>22</v>
      </c>
      <c r="G84" s="27">
        <f t="shared" si="1"/>
        <v>0</v>
      </c>
    </row>
    <row r="85" spans="1:7" ht="16.5">
      <c r="A85" s="20">
        <v>42229</v>
      </c>
      <c r="B85" s="20" t="s">
        <v>76</v>
      </c>
      <c r="C85" s="24"/>
      <c r="D85" s="24"/>
      <c r="E85" s="107" t="s">
        <v>21</v>
      </c>
      <c r="F85" s="107" t="s">
        <v>22</v>
      </c>
      <c r="G85" s="27">
        <f t="shared" si="1"/>
        <v>0</v>
      </c>
    </row>
    <row r="86" spans="1:7" s="12" customFormat="1" ht="16.5">
      <c r="A86" s="104">
        <v>4223</v>
      </c>
      <c r="B86" s="104" t="s">
        <v>77</v>
      </c>
      <c r="C86" s="41"/>
      <c r="D86" s="41"/>
      <c r="E86" s="107" t="s">
        <v>21</v>
      </c>
      <c r="F86" s="107" t="s">
        <v>22</v>
      </c>
      <c r="G86" s="27">
        <f t="shared" si="1"/>
        <v>0</v>
      </c>
    </row>
    <row r="87" spans="1:7" ht="16.5">
      <c r="A87" s="20">
        <v>42231</v>
      </c>
      <c r="B87" s="20" t="s">
        <v>77</v>
      </c>
      <c r="C87" s="24"/>
      <c r="D87" s="24"/>
      <c r="E87" s="107" t="s">
        <v>21</v>
      </c>
      <c r="F87" s="107" t="s">
        <v>22</v>
      </c>
      <c r="G87" s="27">
        <f t="shared" si="1"/>
        <v>0</v>
      </c>
    </row>
    <row r="88" spans="1:7" s="12" customFormat="1" ht="16.5">
      <c r="A88" s="104">
        <v>4222</v>
      </c>
      <c r="B88" s="104" t="s">
        <v>78</v>
      </c>
      <c r="C88" s="41"/>
      <c r="D88" s="41"/>
      <c r="E88" s="107" t="s">
        <v>21</v>
      </c>
      <c r="F88" s="107" t="s">
        <v>22</v>
      </c>
      <c r="G88" s="27">
        <f t="shared" si="1"/>
        <v>0</v>
      </c>
    </row>
    <row r="89" spans="1:7" ht="16.5">
      <c r="A89" s="20">
        <v>42223</v>
      </c>
      <c r="B89" s="20" t="s">
        <v>84</v>
      </c>
      <c r="C89" s="24"/>
      <c r="D89" s="24"/>
      <c r="E89" s="107" t="s">
        <v>21</v>
      </c>
      <c r="F89" s="107" t="s">
        <v>22</v>
      </c>
      <c r="G89" s="27">
        <f t="shared" si="1"/>
        <v>0</v>
      </c>
    </row>
    <row r="90" spans="1:7" s="12" customFormat="1" ht="16.5">
      <c r="A90" s="104">
        <v>4224</v>
      </c>
      <c r="B90" s="104" t="s">
        <v>79</v>
      </c>
      <c r="C90" s="41"/>
      <c r="D90" s="41">
        <f>(D91)</f>
        <v>10000</v>
      </c>
      <c r="E90" s="115"/>
      <c r="F90" s="116"/>
      <c r="G90" s="27">
        <f t="shared" si="1"/>
        <v>10000</v>
      </c>
    </row>
    <row r="91" spans="1:7" ht="16.5">
      <c r="A91" s="20">
        <v>42241</v>
      </c>
      <c r="B91" s="20" t="s">
        <v>80</v>
      </c>
      <c r="C91" s="24"/>
      <c r="D91" s="24">
        <v>10000</v>
      </c>
      <c r="E91" s="107" t="s">
        <v>21</v>
      </c>
      <c r="F91" s="107" t="s">
        <v>22</v>
      </c>
      <c r="G91" s="27">
        <f t="shared" si="1"/>
        <v>10000</v>
      </c>
    </row>
    <row r="92" spans="1:7" ht="16.5">
      <c r="A92" s="20">
        <v>42242</v>
      </c>
      <c r="B92" s="20" t="s">
        <v>81</v>
      </c>
      <c r="C92" s="24"/>
      <c r="D92" s="24"/>
      <c r="E92" s="107" t="s">
        <v>21</v>
      </c>
      <c r="F92" s="107" t="s">
        <v>22</v>
      </c>
      <c r="G92" s="27">
        <f t="shared" si="1"/>
        <v>0</v>
      </c>
    </row>
    <row r="93" spans="1:7" s="12" customFormat="1" ht="16.5">
      <c r="A93" s="104">
        <v>4241</v>
      </c>
      <c r="B93" s="104" t="s">
        <v>82</v>
      </c>
      <c r="C93" s="41"/>
      <c r="D93" s="41">
        <f>(D94)</f>
        <v>4000</v>
      </c>
      <c r="E93" s="115"/>
      <c r="F93" s="116"/>
      <c r="G93" s="27">
        <f t="shared" si="1"/>
        <v>4000</v>
      </c>
    </row>
    <row r="94" spans="1:7" ht="16.5">
      <c r="A94" s="20">
        <v>42411</v>
      </c>
      <c r="B94" s="20" t="s">
        <v>82</v>
      </c>
      <c r="C94" s="24"/>
      <c r="D94" s="24">
        <v>4000</v>
      </c>
      <c r="E94" s="107" t="s">
        <v>21</v>
      </c>
      <c r="F94" s="107" t="s">
        <v>22</v>
      </c>
      <c r="G94" s="27">
        <f t="shared" si="1"/>
        <v>4000</v>
      </c>
    </row>
    <row r="95" spans="1:7" s="12" customFormat="1" ht="16.5">
      <c r="A95" s="104">
        <v>4262</v>
      </c>
      <c r="B95" s="104" t="s">
        <v>83</v>
      </c>
      <c r="C95" s="41"/>
      <c r="D95" s="41"/>
      <c r="E95" s="107" t="s">
        <v>21</v>
      </c>
      <c r="F95" s="107" t="s">
        <v>22</v>
      </c>
      <c r="G95" s="27">
        <f t="shared" si="1"/>
        <v>0</v>
      </c>
    </row>
    <row r="96" spans="1:7" ht="16.5">
      <c r="A96" s="20">
        <v>42621</v>
      </c>
      <c r="B96" s="20" t="s">
        <v>83</v>
      </c>
      <c r="C96" s="24"/>
      <c r="D96" s="24"/>
      <c r="E96" s="107" t="s">
        <v>21</v>
      </c>
      <c r="F96" s="107" t="s">
        <v>22</v>
      </c>
      <c r="G96" s="27">
        <f t="shared" si="1"/>
        <v>0</v>
      </c>
    </row>
    <row r="98" spans="1:2" ht="16.5">
      <c r="A98" s="31" t="s">
        <v>90</v>
      </c>
      <c r="B98" s="119"/>
    </row>
    <row r="100" spans="3:5" ht="38.25">
      <c r="C100" s="33" t="s">
        <v>91</v>
      </c>
      <c r="D100" s="120"/>
      <c r="E100" s="23" t="s">
        <v>96</v>
      </c>
    </row>
    <row r="101" spans="3:4" ht="16.5">
      <c r="C101" s="120"/>
      <c r="D101" s="120"/>
    </row>
    <row r="102" spans="3:5" ht="16.5">
      <c r="C102" s="121"/>
      <c r="D102" s="120"/>
      <c r="E102" s="122"/>
    </row>
    <row r="103" spans="3:5" ht="16.5">
      <c r="C103" s="33" t="s">
        <v>92</v>
      </c>
      <c r="D103" s="120"/>
      <c r="E103" s="120" t="s">
        <v>93</v>
      </c>
    </row>
    <row r="110" ht="16.5">
      <c r="D110" s="123"/>
    </row>
  </sheetData>
  <sheetProtection/>
  <mergeCells count="30">
    <mergeCell ref="A1:G1"/>
    <mergeCell ref="A4:G4"/>
    <mergeCell ref="E7:F7"/>
    <mergeCell ref="E8:F8"/>
    <mergeCell ref="E16:F16"/>
    <mergeCell ref="E20:F20"/>
    <mergeCell ref="E23:F23"/>
    <mergeCell ref="E27:F27"/>
    <mergeCell ref="E28:F28"/>
    <mergeCell ref="E34:F34"/>
    <mergeCell ref="E35:F35"/>
    <mergeCell ref="E50:F50"/>
    <mergeCell ref="E47:F47"/>
    <mergeCell ref="E43:F43"/>
    <mergeCell ref="E45:F45"/>
    <mergeCell ref="E46:F46"/>
    <mergeCell ref="E53:F53"/>
    <mergeCell ref="E54:F54"/>
    <mergeCell ref="E56:F56"/>
    <mergeCell ref="E58:F58"/>
    <mergeCell ref="E63:F63"/>
    <mergeCell ref="E61:F61"/>
    <mergeCell ref="E68:F68"/>
    <mergeCell ref="E71:F71"/>
    <mergeCell ref="E90:F90"/>
    <mergeCell ref="E80:F80"/>
    <mergeCell ref="E93:F93"/>
    <mergeCell ref="E73:F73"/>
    <mergeCell ref="E79:F79"/>
    <mergeCell ref="E74:F7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8"/>
  <sheetViews>
    <sheetView zoomScalePageLayoutView="0" workbookViewId="0" topLeftCell="A52">
      <selection activeCell="F9" sqref="F9"/>
    </sheetView>
  </sheetViews>
  <sheetFormatPr defaultColWidth="9.140625" defaultRowHeight="18" customHeight="1"/>
  <cols>
    <col min="1" max="1" width="7.57421875" style="31" customWidth="1"/>
    <col min="2" max="2" width="43.7109375" style="31" customWidth="1"/>
    <col min="3" max="4" width="10.7109375" style="32" customWidth="1"/>
    <col min="5" max="6" width="10.7109375" style="33" customWidth="1"/>
    <col min="7" max="9" width="10.7109375" style="34" customWidth="1"/>
    <col min="10" max="10" width="10.8515625" style="31" bestFit="1" customWidth="1"/>
    <col min="11" max="11" width="11.421875" style="31" bestFit="1" customWidth="1"/>
    <col min="12" max="16384" width="9.140625" style="31" customWidth="1"/>
  </cols>
  <sheetData>
    <row r="1" spans="1:9" ht="18" customHeight="1">
      <c r="A1" s="94" t="s">
        <v>227</v>
      </c>
      <c r="B1" s="95"/>
      <c r="C1" s="95"/>
      <c r="D1" s="95"/>
      <c r="E1" s="95"/>
      <c r="F1" s="95"/>
      <c r="G1" s="95"/>
      <c r="H1" s="95"/>
      <c r="I1" s="96"/>
    </row>
    <row r="2" spans="1:9" ht="36.75" customHeight="1">
      <c r="A2" s="36" t="s">
        <v>24</v>
      </c>
      <c r="B2" s="36" t="s">
        <v>99</v>
      </c>
      <c r="C2" s="38" t="s">
        <v>100</v>
      </c>
      <c r="D2" s="30" t="s">
        <v>101</v>
      </c>
      <c r="E2" s="39" t="s">
        <v>102</v>
      </c>
      <c r="F2" s="29" t="s">
        <v>103</v>
      </c>
      <c r="G2" s="38" t="s">
        <v>221</v>
      </c>
      <c r="H2" s="30" t="s">
        <v>222</v>
      </c>
      <c r="I2" s="30" t="s">
        <v>223</v>
      </c>
    </row>
    <row r="3" spans="1:11" ht="18" customHeight="1">
      <c r="A3" s="44">
        <v>6</v>
      </c>
      <c r="B3" s="44" t="s">
        <v>104</v>
      </c>
      <c r="C3" s="45"/>
      <c r="D3" s="45">
        <f>(D7+D11+D17+D23)</f>
        <v>1862232</v>
      </c>
      <c r="E3" s="45">
        <f>(E4)</f>
        <v>7533800</v>
      </c>
      <c r="F3" s="45">
        <f>(F7+F11+F17+F23)</f>
        <v>166564</v>
      </c>
      <c r="G3" s="45">
        <f>(G7+G11+G17+G23)</f>
        <v>2028796</v>
      </c>
      <c r="H3" s="45">
        <f>(G3)</f>
        <v>2028796</v>
      </c>
      <c r="I3" s="45">
        <f>G3</f>
        <v>2028796</v>
      </c>
      <c r="K3" s="32"/>
    </row>
    <row r="4" spans="1:11" ht="18" customHeight="1">
      <c r="A4" s="48">
        <v>63</v>
      </c>
      <c r="B4" s="48" t="s">
        <v>272</v>
      </c>
      <c r="C4" s="49"/>
      <c r="D4" s="49"/>
      <c r="E4" s="49">
        <f>(E5)</f>
        <v>7533800</v>
      </c>
      <c r="F4" s="49"/>
      <c r="G4" s="49"/>
      <c r="H4" s="49"/>
      <c r="I4" s="49"/>
      <c r="K4" s="32"/>
    </row>
    <row r="5" spans="1:11" ht="18" customHeight="1">
      <c r="A5" s="60">
        <v>636</v>
      </c>
      <c r="B5" s="60" t="s">
        <v>271</v>
      </c>
      <c r="C5" s="61"/>
      <c r="D5" s="61"/>
      <c r="E5" s="61">
        <f>(E6)</f>
        <v>7533800</v>
      </c>
      <c r="F5" s="61"/>
      <c r="G5" s="61"/>
      <c r="H5" s="61"/>
      <c r="I5" s="61"/>
      <c r="K5" s="32"/>
    </row>
    <row r="6" spans="1:11" ht="18" customHeight="1">
      <c r="A6" s="20">
        <v>63611</v>
      </c>
      <c r="B6" s="20" t="s">
        <v>271</v>
      </c>
      <c r="C6" s="25"/>
      <c r="D6" s="25"/>
      <c r="E6" s="25">
        <f>(E38)</f>
        <v>7533800</v>
      </c>
      <c r="F6" s="25"/>
      <c r="G6" s="27"/>
      <c r="H6" s="27"/>
      <c r="I6" s="27"/>
      <c r="K6" s="32"/>
    </row>
    <row r="7" spans="1:12" ht="18" customHeight="1">
      <c r="A7" s="48">
        <v>64</v>
      </c>
      <c r="B7" s="48" t="s">
        <v>217</v>
      </c>
      <c r="C7" s="49"/>
      <c r="D7" s="49"/>
      <c r="E7" s="50"/>
      <c r="F7" s="50">
        <f>(F8+F9+F10)</f>
        <v>5050</v>
      </c>
      <c r="G7" s="49">
        <f>(C7+D7+E7+F7)</f>
        <v>5050</v>
      </c>
      <c r="H7" s="49">
        <f>(G7)</f>
        <v>5050</v>
      </c>
      <c r="I7" s="49">
        <f>G7</f>
        <v>5050</v>
      </c>
      <c r="L7" s="32"/>
    </row>
    <row r="8" spans="1:12" ht="18" customHeight="1">
      <c r="A8" s="20">
        <v>64132</v>
      </c>
      <c r="B8" s="20" t="s">
        <v>106</v>
      </c>
      <c r="C8" s="25"/>
      <c r="D8" s="25"/>
      <c r="E8" s="26"/>
      <c r="F8" s="26"/>
      <c r="G8" s="27"/>
      <c r="H8" s="27"/>
      <c r="I8" s="27"/>
      <c r="L8" s="32"/>
    </row>
    <row r="9" spans="1:12" ht="18" customHeight="1">
      <c r="A9" s="20">
        <v>64224</v>
      </c>
      <c r="B9" s="20" t="s">
        <v>273</v>
      </c>
      <c r="C9" s="25"/>
      <c r="D9" s="25"/>
      <c r="E9" s="26"/>
      <c r="F9" s="26">
        <v>5050</v>
      </c>
      <c r="G9" s="25">
        <f>(C9+D9+E9+F9)</f>
        <v>5050</v>
      </c>
      <c r="H9" s="25">
        <f>(G9)</f>
        <v>5050</v>
      </c>
      <c r="I9" s="25">
        <f>G9</f>
        <v>5050</v>
      </c>
      <c r="L9" s="32"/>
    </row>
    <row r="10" spans="1:12" ht="18" customHeight="1">
      <c r="A10" s="20">
        <v>64229</v>
      </c>
      <c r="B10" s="20" t="s">
        <v>107</v>
      </c>
      <c r="C10" s="25"/>
      <c r="D10" s="25"/>
      <c r="E10" s="26"/>
      <c r="F10" s="26"/>
      <c r="G10" s="27"/>
      <c r="H10" s="27"/>
      <c r="I10" s="27"/>
      <c r="L10" s="32"/>
    </row>
    <row r="11" spans="1:12" ht="18" customHeight="1">
      <c r="A11" s="48">
        <v>65</v>
      </c>
      <c r="B11" s="48" t="s">
        <v>218</v>
      </c>
      <c r="C11" s="49"/>
      <c r="D11" s="49"/>
      <c r="E11" s="50"/>
      <c r="F11" s="50">
        <f>(F12+F13+F14+F15+F16)</f>
        <v>122200</v>
      </c>
      <c r="G11" s="49">
        <f>(C11+D11+E11+F11)</f>
        <v>122200</v>
      </c>
      <c r="H11" s="49">
        <f>(G11)</f>
        <v>122200</v>
      </c>
      <c r="I11" s="49">
        <f>G11</f>
        <v>122200</v>
      </c>
      <c r="L11" s="32"/>
    </row>
    <row r="12" spans="1:12" ht="18" customHeight="1">
      <c r="A12" s="20">
        <v>65264</v>
      </c>
      <c r="B12" s="20" t="s">
        <v>123</v>
      </c>
      <c r="C12" s="25"/>
      <c r="D12" s="25"/>
      <c r="E12" s="26"/>
      <c r="F12" s="26">
        <v>122200</v>
      </c>
      <c r="G12" s="25">
        <f>(C12+D12+E12+F12)</f>
        <v>122200</v>
      </c>
      <c r="H12" s="25">
        <f>(G12)</f>
        <v>122200</v>
      </c>
      <c r="I12" s="25">
        <f>G12</f>
        <v>122200</v>
      </c>
      <c r="L12" s="32"/>
    </row>
    <row r="13" spans="1:12" ht="18" customHeight="1">
      <c r="A13" s="20">
        <v>65266</v>
      </c>
      <c r="B13" s="20" t="s">
        <v>105</v>
      </c>
      <c r="C13" s="25"/>
      <c r="D13" s="25"/>
      <c r="E13" s="26"/>
      <c r="F13" s="26"/>
      <c r="G13" s="27"/>
      <c r="H13" s="27"/>
      <c r="I13" s="27"/>
      <c r="L13" s="32"/>
    </row>
    <row r="14" spans="1:12" ht="18" customHeight="1">
      <c r="A14" s="20">
        <v>65268</v>
      </c>
      <c r="B14" s="20" t="s">
        <v>108</v>
      </c>
      <c r="C14" s="25"/>
      <c r="D14" s="25"/>
      <c r="E14" s="26"/>
      <c r="F14" s="26"/>
      <c r="G14" s="27"/>
      <c r="H14" s="27"/>
      <c r="I14" s="27"/>
      <c r="L14" s="32"/>
    </row>
    <row r="15" spans="1:12" ht="18" customHeight="1">
      <c r="A15" s="20">
        <v>65268</v>
      </c>
      <c r="B15" s="20" t="s">
        <v>109</v>
      </c>
      <c r="C15" s="25"/>
      <c r="D15" s="25"/>
      <c r="E15" s="26"/>
      <c r="F15" s="26"/>
      <c r="G15" s="27"/>
      <c r="H15" s="27"/>
      <c r="I15" s="27"/>
      <c r="L15" s="32"/>
    </row>
    <row r="16" spans="1:9" ht="18" customHeight="1">
      <c r="A16" s="20">
        <v>65269</v>
      </c>
      <c r="B16" s="20" t="s">
        <v>110</v>
      </c>
      <c r="C16" s="25"/>
      <c r="D16" s="25"/>
      <c r="E16" s="26"/>
      <c r="F16" s="26"/>
      <c r="G16" s="27"/>
      <c r="H16" s="27"/>
      <c r="I16" s="27"/>
    </row>
    <row r="17" spans="1:9" ht="18" customHeight="1">
      <c r="A17" s="48">
        <v>66</v>
      </c>
      <c r="B17" s="48" t="s">
        <v>269</v>
      </c>
      <c r="C17" s="49"/>
      <c r="D17" s="49"/>
      <c r="E17" s="50"/>
      <c r="F17" s="50">
        <f>(F18+F19+F20+F21+F22)</f>
        <v>39314</v>
      </c>
      <c r="G17" s="49">
        <f>(C17+D17+E17+F17)</f>
        <v>39314</v>
      </c>
      <c r="H17" s="49">
        <f>(G17)</f>
        <v>39314</v>
      </c>
      <c r="I17" s="49">
        <f>G17</f>
        <v>39314</v>
      </c>
    </row>
    <row r="18" spans="1:9" ht="18" customHeight="1">
      <c r="A18" s="20">
        <v>66151</v>
      </c>
      <c r="B18" s="20" t="s">
        <v>111</v>
      </c>
      <c r="C18" s="25"/>
      <c r="D18" s="25"/>
      <c r="E18" s="26"/>
      <c r="F18" s="26">
        <v>39314</v>
      </c>
      <c r="G18" s="25">
        <f>(C18+D18+E18+F18)</f>
        <v>39314</v>
      </c>
      <c r="H18" s="25">
        <f>(G18)</f>
        <v>39314</v>
      </c>
      <c r="I18" s="25">
        <f>G18</f>
        <v>39314</v>
      </c>
    </row>
    <row r="19" spans="1:9" ht="18" customHeight="1">
      <c r="A19" s="20">
        <v>66151</v>
      </c>
      <c r="B19" s="20" t="s">
        <v>112</v>
      </c>
      <c r="C19" s="25"/>
      <c r="D19" s="25"/>
      <c r="E19" s="26"/>
      <c r="F19" s="26"/>
      <c r="G19" s="27"/>
      <c r="H19" s="27"/>
      <c r="I19" s="27"/>
    </row>
    <row r="20" spans="1:9" ht="18" customHeight="1">
      <c r="A20" s="20">
        <v>66311</v>
      </c>
      <c r="B20" s="20" t="s">
        <v>113</v>
      </c>
      <c r="C20" s="25"/>
      <c r="D20" s="25"/>
      <c r="E20" s="26"/>
      <c r="F20" s="26"/>
      <c r="G20" s="27"/>
      <c r="H20" s="27"/>
      <c r="I20" s="27"/>
    </row>
    <row r="21" spans="1:9" ht="18" customHeight="1">
      <c r="A21" s="20">
        <v>66312</v>
      </c>
      <c r="B21" s="20" t="s">
        <v>114</v>
      </c>
      <c r="C21" s="25"/>
      <c r="D21" s="25"/>
      <c r="E21" s="26"/>
      <c r="F21" s="26"/>
      <c r="G21" s="27"/>
      <c r="H21" s="27"/>
      <c r="I21" s="27"/>
    </row>
    <row r="22" spans="1:9" ht="18" customHeight="1">
      <c r="A22" s="20">
        <v>66313</v>
      </c>
      <c r="B22" s="20" t="s">
        <v>115</v>
      </c>
      <c r="C22" s="25"/>
      <c r="D22" s="25"/>
      <c r="E22" s="26"/>
      <c r="F22" s="26"/>
      <c r="G22" s="27"/>
      <c r="H22" s="27"/>
      <c r="I22" s="27"/>
    </row>
    <row r="23" spans="1:9" ht="18" customHeight="1">
      <c r="A23" s="48">
        <v>67</v>
      </c>
      <c r="B23" s="48" t="s">
        <v>219</v>
      </c>
      <c r="C23" s="49"/>
      <c r="D23" s="49">
        <f>(D24+D25+D26+D27+D28+D29+D30)</f>
        <v>1862232</v>
      </c>
      <c r="E23" s="51"/>
      <c r="F23" s="51"/>
      <c r="G23" s="49">
        <f>(C23+D23+E23+F23)</f>
        <v>1862232</v>
      </c>
      <c r="H23" s="49">
        <f>(G23)</f>
        <v>1862232</v>
      </c>
      <c r="I23" s="49">
        <f>G23</f>
        <v>1862232</v>
      </c>
    </row>
    <row r="24" spans="1:9" ht="18" customHeight="1">
      <c r="A24" s="20">
        <v>67111</v>
      </c>
      <c r="B24" s="20" t="s">
        <v>118</v>
      </c>
      <c r="C24" s="25"/>
      <c r="D24" s="25"/>
      <c r="E24" s="26"/>
      <c r="F24" s="26"/>
      <c r="G24" s="27"/>
      <c r="H24" s="27"/>
      <c r="I24" s="27"/>
    </row>
    <row r="25" spans="1:9" ht="18" customHeight="1">
      <c r="A25" s="20">
        <v>67111</v>
      </c>
      <c r="B25" s="20" t="s">
        <v>117</v>
      </c>
      <c r="C25" s="25"/>
      <c r="D25" s="25"/>
      <c r="E25" s="26"/>
      <c r="F25" s="26"/>
      <c r="G25" s="27"/>
      <c r="H25" s="27"/>
      <c r="I25" s="27"/>
    </row>
    <row r="26" spans="1:9" ht="18" customHeight="1">
      <c r="A26" s="20">
        <v>67121</v>
      </c>
      <c r="B26" s="20" t="s">
        <v>116</v>
      </c>
      <c r="C26" s="25"/>
      <c r="D26" s="25"/>
      <c r="E26" s="26"/>
      <c r="F26" s="26"/>
      <c r="G26" s="27"/>
      <c r="H26" s="27"/>
      <c r="I26" s="27"/>
    </row>
    <row r="27" spans="1:9" ht="18" customHeight="1">
      <c r="A27" s="20">
        <v>67122</v>
      </c>
      <c r="B27" s="20" t="s">
        <v>119</v>
      </c>
      <c r="C27" s="25"/>
      <c r="D27" s="25">
        <v>1862232</v>
      </c>
      <c r="E27" s="26"/>
      <c r="F27" s="26"/>
      <c r="G27" s="25">
        <f>(C27+D27+E27+F27)</f>
        <v>1862232</v>
      </c>
      <c r="H27" s="25">
        <f>(G27)</f>
        <v>1862232</v>
      </c>
      <c r="I27" s="25">
        <f>G27</f>
        <v>1862232</v>
      </c>
    </row>
    <row r="28" spans="1:9" ht="18" customHeight="1">
      <c r="A28" s="20">
        <v>67121</v>
      </c>
      <c r="B28" s="20" t="s">
        <v>120</v>
      </c>
      <c r="C28" s="25"/>
      <c r="D28" s="25"/>
      <c r="E28" s="26"/>
      <c r="F28" s="26"/>
      <c r="G28" s="27"/>
      <c r="H28" s="27"/>
      <c r="I28" s="27"/>
    </row>
    <row r="29" spans="1:9" ht="18" customHeight="1">
      <c r="A29" s="20">
        <v>67111</v>
      </c>
      <c r="B29" s="20" t="s">
        <v>121</v>
      </c>
      <c r="C29" s="25"/>
      <c r="D29" s="25"/>
      <c r="E29" s="26"/>
      <c r="F29" s="26"/>
      <c r="G29" s="27"/>
      <c r="H29" s="27"/>
      <c r="I29" s="27"/>
    </row>
    <row r="30" spans="1:9" ht="18" customHeight="1">
      <c r="A30" s="20">
        <v>67111</v>
      </c>
      <c r="B30" s="20" t="s">
        <v>122</v>
      </c>
      <c r="C30" s="25"/>
      <c r="D30" s="25"/>
      <c r="E30" s="26"/>
      <c r="F30" s="26"/>
      <c r="G30" s="27"/>
      <c r="H30" s="27"/>
      <c r="I30" s="27"/>
    </row>
    <row r="31" spans="1:9" ht="18" customHeight="1">
      <c r="A31" s="20"/>
      <c r="B31" s="20" t="s">
        <v>124</v>
      </c>
      <c r="C31" s="25"/>
      <c r="D31" s="25"/>
      <c r="E31" s="26"/>
      <c r="F31" s="26"/>
      <c r="G31" s="27"/>
      <c r="H31" s="27"/>
      <c r="I31" s="27"/>
    </row>
    <row r="32" spans="1:9" ht="18" customHeight="1">
      <c r="A32" s="20"/>
      <c r="B32" s="20" t="s">
        <v>125</v>
      </c>
      <c r="C32" s="25"/>
      <c r="D32" s="25"/>
      <c r="E32" s="26"/>
      <c r="F32" s="26"/>
      <c r="G32" s="27"/>
      <c r="H32" s="27"/>
      <c r="I32" s="27"/>
    </row>
    <row r="33" spans="1:9" ht="18" customHeight="1">
      <c r="A33" s="44">
        <v>7</v>
      </c>
      <c r="B33" s="44" t="s">
        <v>126</v>
      </c>
      <c r="C33" s="45"/>
      <c r="D33" s="45"/>
      <c r="E33" s="47"/>
      <c r="F33" s="47">
        <f>(F34)</f>
        <v>2700</v>
      </c>
      <c r="G33" s="45">
        <f>(C33+D33+E33+F33)</f>
        <v>2700</v>
      </c>
      <c r="H33" s="45">
        <f>(G33)</f>
        <v>2700</v>
      </c>
      <c r="I33" s="45">
        <f>G33</f>
        <v>2700</v>
      </c>
    </row>
    <row r="34" spans="1:9" ht="18" customHeight="1">
      <c r="A34" s="20">
        <v>72111</v>
      </c>
      <c r="B34" s="20" t="s">
        <v>127</v>
      </c>
      <c r="C34" s="25"/>
      <c r="D34" s="25"/>
      <c r="E34" s="26"/>
      <c r="F34" s="26">
        <v>2700</v>
      </c>
      <c r="G34" s="25">
        <f>(C34+D34+E34+F34)</f>
        <v>2700</v>
      </c>
      <c r="H34" s="25">
        <f>(G34)</f>
        <v>2700</v>
      </c>
      <c r="I34" s="25">
        <f>G34</f>
        <v>2700</v>
      </c>
    </row>
    <row r="35" spans="1:9" ht="18" customHeight="1">
      <c r="A35" s="73"/>
      <c r="B35" s="73" t="s">
        <v>220</v>
      </c>
      <c r="C35" s="74">
        <f aca="true" t="shared" si="0" ref="C35:I35">(C3+C33)</f>
        <v>0</v>
      </c>
      <c r="D35" s="74">
        <f t="shared" si="0"/>
        <v>1862232</v>
      </c>
      <c r="E35" s="74">
        <f t="shared" si="0"/>
        <v>7533800</v>
      </c>
      <c r="F35" s="74">
        <f t="shared" si="0"/>
        <v>169264</v>
      </c>
      <c r="G35" s="74">
        <f t="shared" si="0"/>
        <v>2031496</v>
      </c>
      <c r="H35" s="74">
        <f t="shared" si="0"/>
        <v>2031496</v>
      </c>
      <c r="I35" s="74">
        <f t="shared" si="0"/>
        <v>2031496</v>
      </c>
    </row>
    <row r="36" spans="1:9" ht="18" customHeight="1">
      <c r="A36" s="75"/>
      <c r="B36" s="75"/>
      <c r="C36" s="76"/>
      <c r="D36" s="76"/>
      <c r="E36" s="76"/>
      <c r="F36" s="76"/>
      <c r="G36" s="76"/>
      <c r="H36" s="76"/>
      <c r="I36" s="76"/>
    </row>
    <row r="37" spans="1:10" s="35" customFormat="1" ht="18" customHeight="1">
      <c r="A37" s="44">
        <v>3</v>
      </c>
      <c r="B37" s="44" t="s">
        <v>128</v>
      </c>
      <c r="C37" s="45">
        <f aca="true" t="shared" si="1" ref="C37:H37">(C38+C52+C148)</f>
        <v>186020</v>
      </c>
      <c r="D37" s="45">
        <f t="shared" si="1"/>
        <v>312321</v>
      </c>
      <c r="E37" s="45">
        <f t="shared" si="1"/>
        <v>7555800</v>
      </c>
      <c r="F37" s="45">
        <f t="shared" si="1"/>
        <v>143297.57</v>
      </c>
      <c r="G37" s="45">
        <f t="shared" si="1"/>
        <v>8197438.57</v>
      </c>
      <c r="H37" s="45">
        <f t="shared" si="1"/>
        <v>8197438.57</v>
      </c>
      <c r="I37" s="45">
        <f>(H37)</f>
        <v>8197438.57</v>
      </c>
      <c r="J37" s="43"/>
    </row>
    <row r="38" spans="1:11" ht="18" customHeight="1">
      <c r="A38" s="48">
        <v>31</v>
      </c>
      <c r="B38" s="48" t="s">
        <v>129</v>
      </c>
      <c r="C38" s="50">
        <f>(C39+C41+C48)</f>
        <v>0</v>
      </c>
      <c r="D38" s="50">
        <f>(D39+D41+D48)</f>
        <v>0</v>
      </c>
      <c r="E38" s="50">
        <f>(E39+E41+E48)</f>
        <v>7533800</v>
      </c>
      <c r="F38" s="50">
        <f>(F39+F41+F48)</f>
        <v>0</v>
      </c>
      <c r="G38" s="49">
        <f>(C38+D38+E38+F38)</f>
        <v>7533800</v>
      </c>
      <c r="H38" s="49">
        <f>(G38)</f>
        <v>7533800</v>
      </c>
      <c r="I38" s="49">
        <f>(H38)</f>
        <v>7533800</v>
      </c>
      <c r="K38" s="32"/>
    </row>
    <row r="39" spans="1:9" ht="18" customHeight="1">
      <c r="A39" s="60">
        <v>311</v>
      </c>
      <c r="B39" s="60" t="s">
        <v>254</v>
      </c>
      <c r="C39" s="58">
        <f>(C40)</f>
        <v>0</v>
      </c>
      <c r="D39" s="58">
        <f>(D40)</f>
        <v>0</v>
      </c>
      <c r="E39" s="58">
        <f>(E40)</f>
        <v>6416000</v>
      </c>
      <c r="F39" s="58">
        <f>(F40)</f>
        <v>0</v>
      </c>
      <c r="G39" s="59"/>
      <c r="H39" s="59"/>
      <c r="I39" s="59"/>
    </row>
    <row r="40" spans="1:9" ht="18" customHeight="1">
      <c r="A40" s="20">
        <v>31111</v>
      </c>
      <c r="B40" s="20" t="s">
        <v>130</v>
      </c>
      <c r="C40" s="28">
        <v>0</v>
      </c>
      <c r="D40" s="28">
        <v>0</v>
      </c>
      <c r="E40" s="28">
        <v>6416000</v>
      </c>
      <c r="F40" s="28">
        <v>0</v>
      </c>
      <c r="G40" s="25"/>
      <c r="H40" s="25"/>
      <c r="I40" s="25"/>
    </row>
    <row r="41" spans="1:9" ht="18" customHeight="1">
      <c r="A41" s="60">
        <v>312</v>
      </c>
      <c r="B41" s="60" t="s">
        <v>253</v>
      </c>
      <c r="C41" s="62">
        <f>(C42+C43+C44+C45+C46+C47)</f>
        <v>0</v>
      </c>
      <c r="D41" s="62">
        <f>(D42+D43+D44+D45+D46+D47)</f>
        <v>0</v>
      </c>
      <c r="E41" s="62">
        <f>(E42+E43+E44+E45+E46+E47)</f>
        <v>69300</v>
      </c>
      <c r="F41" s="62">
        <f>(F42+F43+F44+F45+F46+F47)</f>
        <v>0</v>
      </c>
      <c r="G41" s="59"/>
      <c r="H41" s="59"/>
      <c r="I41" s="59"/>
    </row>
    <row r="42" spans="1:9" ht="18" customHeight="1">
      <c r="A42" s="20">
        <v>31212</v>
      </c>
      <c r="B42" s="20" t="s">
        <v>132</v>
      </c>
      <c r="C42" s="25"/>
      <c r="D42" s="25"/>
      <c r="E42" s="26">
        <v>15700</v>
      </c>
      <c r="F42" s="26"/>
      <c r="G42" s="25"/>
      <c r="H42" s="25"/>
      <c r="I42" s="25"/>
    </row>
    <row r="43" spans="1:9" ht="18" customHeight="1">
      <c r="A43" s="20">
        <v>31213</v>
      </c>
      <c r="B43" s="20" t="s">
        <v>131</v>
      </c>
      <c r="C43" s="25"/>
      <c r="D43" s="25"/>
      <c r="E43" s="26">
        <v>15000</v>
      </c>
      <c r="F43" s="26"/>
      <c r="G43" s="25"/>
      <c r="H43" s="25"/>
      <c r="I43" s="25"/>
    </row>
    <row r="44" spans="1:9" ht="18" customHeight="1">
      <c r="A44" s="20">
        <v>31214</v>
      </c>
      <c r="B44" s="20" t="s">
        <v>133</v>
      </c>
      <c r="C44" s="25"/>
      <c r="D44" s="25"/>
      <c r="E44" s="26">
        <v>24100</v>
      </c>
      <c r="F44" s="26"/>
      <c r="G44" s="25"/>
      <c r="H44" s="25"/>
      <c r="I44" s="25"/>
    </row>
    <row r="45" spans="1:9" ht="18" customHeight="1">
      <c r="A45" s="20">
        <v>31215</v>
      </c>
      <c r="B45" s="20" t="s">
        <v>134</v>
      </c>
      <c r="C45" s="25"/>
      <c r="D45" s="25"/>
      <c r="E45" s="26">
        <v>14500</v>
      </c>
      <c r="F45" s="26"/>
      <c r="G45" s="25"/>
      <c r="H45" s="25"/>
      <c r="I45" s="25"/>
    </row>
    <row r="46" spans="1:9" ht="18" customHeight="1">
      <c r="A46" s="20">
        <v>31216</v>
      </c>
      <c r="B46" s="20" t="s">
        <v>135</v>
      </c>
      <c r="C46" s="25"/>
      <c r="D46" s="25"/>
      <c r="E46" s="26"/>
      <c r="F46" s="26"/>
      <c r="G46" s="25"/>
      <c r="H46" s="25"/>
      <c r="I46" s="25"/>
    </row>
    <row r="47" spans="1:9" ht="18" customHeight="1">
      <c r="A47" s="20">
        <v>312191</v>
      </c>
      <c r="B47" s="20" t="s">
        <v>136</v>
      </c>
      <c r="C47" s="25"/>
      <c r="D47" s="25"/>
      <c r="E47" s="26"/>
      <c r="F47" s="26"/>
      <c r="G47" s="25"/>
      <c r="H47" s="25"/>
      <c r="I47" s="25"/>
    </row>
    <row r="48" spans="1:9" ht="18" customHeight="1">
      <c r="A48" s="60">
        <v>313</v>
      </c>
      <c r="B48" s="60" t="s">
        <v>137</v>
      </c>
      <c r="C48" s="58">
        <f>(C49+C50+C51)</f>
        <v>0</v>
      </c>
      <c r="D48" s="58">
        <f>(D49+D50+D51)</f>
        <v>0</v>
      </c>
      <c r="E48" s="58">
        <f>(E49+E50+E51)</f>
        <v>1048500</v>
      </c>
      <c r="F48" s="58">
        <f>(F49+F50+F51)</f>
        <v>0</v>
      </c>
      <c r="G48" s="61"/>
      <c r="H48" s="61"/>
      <c r="I48" s="61"/>
    </row>
    <row r="49" spans="1:9" ht="18" customHeight="1">
      <c r="A49" s="20">
        <v>31321</v>
      </c>
      <c r="B49" s="20" t="s">
        <v>138</v>
      </c>
      <c r="C49" s="25"/>
      <c r="D49" s="25"/>
      <c r="E49" s="26">
        <v>915000</v>
      </c>
      <c r="F49" s="26"/>
      <c r="G49" s="25"/>
      <c r="H49" s="25"/>
      <c r="I49" s="25"/>
    </row>
    <row r="50" spans="1:9" ht="18" customHeight="1">
      <c r="A50" s="20">
        <v>31322</v>
      </c>
      <c r="B50" s="20" t="s">
        <v>255</v>
      </c>
      <c r="C50" s="25"/>
      <c r="D50" s="25"/>
      <c r="E50" s="26">
        <v>103000</v>
      </c>
      <c r="F50" s="26"/>
      <c r="G50" s="25"/>
      <c r="H50" s="25"/>
      <c r="I50" s="25"/>
    </row>
    <row r="51" spans="1:9" ht="18" customHeight="1">
      <c r="A51" s="20">
        <v>31332</v>
      </c>
      <c r="B51" s="20" t="s">
        <v>139</v>
      </c>
      <c r="C51" s="25"/>
      <c r="D51" s="25"/>
      <c r="E51" s="26">
        <v>30500</v>
      </c>
      <c r="F51" s="26"/>
      <c r="G51" s="25"/>
      <c r="H51" s="25"/>
      <c r="I51" s="25"/>
    </row>
    <row r="52" spans="1:9" ht="18" customHeight="1">
      <c r="A52" s="48">
        <v>32</v>
      </c>
      <c r="B52" s="48" t="s">
        <v>140</v>
      </c>
      <c r="C52" s="49">
        <f>(C53+C68+C86+C130+C134)</f>
        <v>186020</v>
      </c>
      <c r="D52" s="49">
        <f>(D53+D68+D86+D130+D134)</f>
        <v>312321</v>
      </c>
      <c r="E52" s="49">
        <f>(E53+E68+E86+E130+E134)</f>
        <v>22000</v>
      </c>
      <c r="F52" s="49">
        <f>(F53+F68+F86+F130+F134)</f>
        <v>140297.57</v>
      </c>
      <c r="G52" s="49">
        <f>(C52+D52+E52+F52)</f>
        <v>660638.5700000001</v>
      </c>
      <c r="H52" s="49">
        <f>(G52)</f>
        <v>660638.5700000001</v>
      </c>
      <c r="I52" s="49">
        <f>(G52)</f>
        <v>660638.5700000001</v>
      </c>
    </row>
    <row r="53" spans="1:9" ht="18" customHeight="1">
      <c r="A53" s="60">
        <v>321</v>
      </c>
      <c r="B53" s="60" t="s">
        <v>224</v>
      </c>
      <c r="C53" s="61">
        <f>(C54+C62+C64+C66)</f>
        <v>29083</v>
      </c>
      <c r="D53" s="61">
        <f>(D54+D62+D64+D66)</f>
        <v>170000</v>
      </c>
      <c r="E53" s="61">
        <f>(E54+E62+E64+E66)</f>
        <v>0</v>
      </c>
      <c r="F53" s="61">
        <f>(F54+F62+F64+F66)</f>
        <v>34985.17</v>
      </c>
      <c r="G53" s="59"/>
      <c r="H53" s="59"/>
      <c r="I53" s="59"/>
    </row>
    <row r="54" spans="1:9" ht="18" customHeight="1">
      <c r="A54" s="52">
        <v>3211</v>
      </c>
      <c r="B54" s="52" t="s">
        <v>141</v>
      </c>
      <c r="C54" s="53">
        <f>(C55+C56+C57+C58+C59+C60+C61)</f>
        <v>22283</v>
      </c>
      <c r="D54" s="53">
        <f>(D55+D56+D57+D58+D59+D60+D61)</f>
        <v>0</v>
      </c>
      <c r="E54" s="53">
        <f>(E55+E56+E57+E58+E59+E60+E61)</f>
        <v>0</v>
      </c>
      <c r="F54" s="53">
        <f>(F55+F56+F57+F58+F59+F60+F61)</f>
        <v>30932</v>
      </c>
      <c r="G54" s="56"/>
      <c r="H54" s="56"/>
      <c r="I54" s="56"/>
    </row>
    <row r="55" spans="1:9" ht="18" customHeight="1">
      <c r="A55" s="20">
        <v>32111</v>
      </c>
      <c r="B55" s="20" t="s">
        <v>158</v>
      </c>
      <c r="C55" s="25">
        <v>8000</v>
      </c>
      <c r="D55" s="25"/>
      <c r="E55" s="26"/>
      <c r="F55" s="26">
        <v>145</v>
      </c>
      <c r="G55" s="25"/>
      <c r="H55" s="25"/>
      <c r="I55" s="25"/>
    </row>
    <row r="56" spans="1:9" ht="18" customHeight="1">
      <c r="A56" s="20">
        <v>32112</v>
      </c>
      <c r="B56" s="20" t="s">
        <v>142</v>
      </c>
      <c r="C56" s="25">
        <v>2500</v>
      </c>
      <c r="D56" s="25"/>
      <c r="E56" s="26"/>
      <c r="F56" s="26"/>
      <c r="G56" s="25"/>
      <c r="H56" s="25"/>
      <c r="I56" s="25"/>
    </row>
    <row r="57" spans="1:9" ht="18" customHeight="1">
      <c r="A57" s="20">
        <v>32113</v>
      </c>
      <c r="B57" s="20" t="s">
        <v>143</v>
      </c>
      <c r="C57" s="25">
        <v>3100</v>
      </c>
      <c r="D57" s="25"/>
      <c r="E57" s="26"/>
      <c r="F57" s="26">
        <v>30787</v>
      </c>
      <c r="G57" s="42"/>
      <c r="H57" s="25"/>
      <c r="I57" s="25"/>
    </row>
    <row r="58" spans="1:9" ht="18" customHeight="1">
      <c r="A58" s="20">
        <v>32114</v>
      </c>
      <c r="B58" s="20" t="s">
        <v>144</v>
      </c>
      <c r="C58" s="25"/>
      <c r="D58" s="25"/>
      <c r="E58" s="26"/>
      <c r="F58" s="26">
        <v>0</v>
      </c>
      <c r="G58" s="25"/>
      <c r="H58" s="25"/>
      <c r="I58" s="25"/>
    </row>
    <row r="59" spans="1:9" ht="18" customHeight="1">
      <c r="A59" s="20">
        <v>32115</v>
      </c>
      <c r="B59" s="20" t="s">
        <v>145</v>
      </c>
      <c r="C59" s="25">
        <v>8683</v>
      </c>
      <c r="D59" s="25"/>
      <c r="E59" s="26"/>
      <c r="F59" s="26"/>
      <c r="G59" s="25"/>
      <c r="H59" s="25"/>
      <c r="I59" s="25"/>
    </row>
    <row r="60" spans="1:9" ht="18" customHeight="1">
      <c r="A60" s="20">
        <v>32116</v>
      </c>
      <c r="B60" s="20" t="s">
        <v>146</v>
      </c>
      <c r="C60" s="25"/>
      <c r="D60" s="25"/>
      <c r="E60" s="26"/>
      <c r="F60" s="26"/>
      <c r="G60" s="25"/>
      <c r="H60" s="25"/>
      <c r="I60" s="25"/>
    </row>
    <row r="61" spans="1:9" ht="18" customHeight="1">
      <c r="A61" s="20">
        <v>32119</v>
      </c>
      <c r="B61" s="20" t="s">
        <v>147</v>
      </c>
      <c r="C61" s="25"/>
      <c r="D61" s="25"/>
      <c r="E61" s="26"/>
      <c r="F61" s="26"/>
      <c r="G61" s="25"/>
      <c r="H61" s="25"/>
      <c r="I61" s="25"/>
    </row>
    <row r="62" spans="1:9" ht="18" customHeight="1">
      <c r="A62" s="52">
        <v>3212</v>
      </c>
      <c r="B62" s="52" t="s">
        <v>148</v>
      </c>
      <c r="C62" s="53">
        <f>(C63)</f>
        <v>0</v>
      </c>
      <c r="D62" s="53">
        <f>(D63)</f>
        <v>170000</v>
      </c>
      <c r="E62" s="53">
        <f>(E63)</f>
        <v>0</v>
      </c>
      <c r="F62" s="53">
        <f>(F63)</f>
        <v>0</v>
      </c>
      <c r="G62" s="56"/>
      <c r="H62" s="56"/>
      <c r="I62" s="56"/>
    </row>
    <row r="63" spans="1:9" ht="18" customHeight="1">
      <c r="A63" s="20">
        <v>32121</v>
      </c>
      <c r="B63" s="20" t="s">
        <v>148</v>
      </c>
      <c r="C63" s="25"/>
      <c r="D63" s="25">
        <v>170000</v>
      </c>
      <c r="E63" s="26"/>
      <c r="F63" s="26"/>
      <c r="G63" s="25"/>
      <c r="H63" s="25"/>
      <c r="I63" s="25"/>
    </row>
    <row r="64" spans="1:9" ht="18" customHeight="1">
      <c r="A64" s="52">
        <v>3213</v>
      </c>
      <c r="B64" s="52" t="s">
        <v>149</v>
      </c>
      <c r="C64" s="53">
        <f>(C65)</f>
        <v>6800</v>
      </c>
      <c r="D64" s="53">
        <f>(D65)</f>
        <v>0</v>
      </c>
      <c r="E64" s="53">
        <f>(E65)</f>
        <v>0</v>
      </c>
      <c r="F64" s="53">
        <f>(F65)</f>
        <v>3775</v>
      </c>
      <c r="G64" s="56"/>
      <c r="H64" s="56"/>
      <c r="I64" s="56"/>
    </row>
    <row r="65" spans="1:9" ht="18" customHeight="1">
      <c r="A65" s="20">
        <v>32131</v>
      </c>
      <c r="B65" s="20" t="s">
        <v>150</v>
      </c>
      <c r="C65" s="25">
        <v>6800</v>
      </c>
      <c r="D65" s="25"/>
      <c r="E65" s="26"/>
      <c r="F65" s="26">
        <v>3775</v>
      </c>
      <c r="G65" s="25"/>
      <c r="H65" s="25"/>
      <c r="I65" s="25"/>
    </row>
    <row r="66" spans="1:9" ht="18" customHeight="1">
      <c r="A66" s="52">
        <v>3214</v>
      </c>
      <c r="B66" s="52" t="s">
        <v>154</v>
      </c>
      <c r="C66" s="53">
        <f>(C67)</f>
        <v>0</v>
      </c>
      <c r="D66" s="53">
        <f>(D67)</f>
        <v>0</v>
      </c>
      <c r="E66" s="53">
        <f>(E67)</f>
        <v>0</v>
      </c>
      <c r="F66" s="53">
        <f>(F67)</f>
        <v>278.17</v>
      </c>
      <c r="G66" s="56"/>
      <c r="H66" s="56"/>
      <c r="I66" s="56"/>
    </row>
    <row r="67" spans="1:9" ht="18" customHeight="1">
      <c r="A67" s="20">
        <v>32141</v>
      </c>
      <c r="B67" s="20" t="s">
        <v>157</v>
      </c>
      <c r="C67" s="25"/>
      <c r="D67" s="25"/>
      <c r="E67" s="26"/>
      <c r="F67" s="26">
        <v>278.17</v>
      </c>
      <c r="G67" s="25"/>
      <c r="H67" s="25"/>
      <c r="I67" s="25"/>
    </row>
    <row r="68" spans="1:9" ht="18" customHeight="1">
      <c r="A68" s="60">
        <v>322</v>
      </c>
      <c r="B68" s="60" t="s">
        <v>225</v>
      </c>
      <c r="C68" s="61">
        <f>(C69+C75+C78+C82+C84)</f>
        <v>61325</v>
      </c>
      <c r="D68" s="61">
        <f>(D69+D75+D78+D82+D84)</f>
        <v>95951</v>
      </c>
      <c r="E68" s="61">
        <f>(E69+E75+E78+E82+E84)</f>
        <v>0</v>
      </c>
      <c r="F68" s="61">
        <f>(F69+F75+F78+F82+F84)</f>
        <v>41622.49</v>
      </c>
      <c r="G68" s="59"/>
      <c r="H68" s="59"/>
      <c r="I68" s="59"/>
    </row>
    <row r="69" spans="1:9" ht="18" customHeight="1">
      <c r="A69" s="52">
        <v>3221</v>
      </c>
      <c r="B69" s="52" t="s">
        <v>252</v>
      </c>
      <c r="C69" s="53">
        <f>(C70+C71+C72+C73+C74)</f>
        <v>53208</v>
      </c>
      <c r="D69" s="53">
        <f>(D70+D71+D72+D73+D74)</f>
        <v>0</v>
      </c>
      <c r="E69" s="53">
        <f>(E70+E71+E72+E73+E74)</f>
        <v>0</v>
      </c>
      <c r="F69" s="53">
        <f>(F70+F71+F72+F73+F74)</f>
        <v>17000</v>
      </c>
      <c r="G69" s="56"/>
      <c r="H69" s="56"/>
      <c r="I69" s="54"/>
    </row>
    <row r="70" spans="1:9" ht="18" customHeight="1">
      <c r="A70" s="20">
        <v>32211</v>
      </c>
      <c r="B70" s="20" t="s">
        <v>151</v>
      </c>
      <c r="C70" s="25">
        <v>23100</v>
      </c>
      <c r="D70" s="25"/>
      <c r="E70" s="26"/>
      <c r="F70" s="26">
        <v>17000</v>
      </c>
      <c r="G70" s="25"/>
      <c r="H70" s="25"/>
      <c r="I70" s="25"/>
    </row>
    <row r="71" spans="1:9" ht="18" customHeight="1">
      <c r="A71" s="20">
        <v>32212</v>
      </c>
      <c r="B71" s="20" t="s">
        <v>152</v>
      </c>
      <c r="C71" s="25">
        <v>4793</v>
      </c>
      <c r="D71" s="25"/>
      <c r="E71" s="26"/>
      <c r="F71" s="26"/>
      <c r="G71" s="25"/>
      <c r="H71" s="25"/>
      <c r="I71" s="25"/>
    </row>
    <row r="72" spans="1:9" ht="18" customHeight="1">
      <c r="A72" s="20">
        <v>32214</v>
      </c>
      <c r="B72" s="20" t="s">
        <v>155</v>
      </c>
      <c r="C72" s="25">
        <v>4085</v>
      </c>
      <c r="D72" s="25"/>
      <c r="E72" s="26"/>
      <c r="F72" s="26"/>
      <c r="G72" s="25"/>
      <c r="H72" s="25"/>
      <c r="I72" s="25"/>
    </row>
    <row r="73" spans="1:9" ht="18" customHeight="1">
      <c r="A73" s="20">
        <v>32216</v>
      </c>
      <c r="B73" s="20" t="s">
        <v>156</v>
      </c>
      <c r="C73" s="25">
        <v>20230</v>
      </c>
      <c r="D73" s="25"/>
      <c r="E73" s="26"/>
      <c r="F73" s="26"/>
      <c r="G73" s="25"/>
      <c r="H73" s="25"/>
      <c r="I73" s="25"/>
    </row>
    <row r="74" spans="1:9" ht="18" customHeight="1">
      <c r="A74" s="20">
        <v>32219</v>
      </c>
      <c r="B74" s="20" t="s">
        <v>153</v>
      </c>
      <c r="C74" s="25">
        <v>1000</v>
      </c>
      <c r="D74" s="25"/>
      <c r="E74" s="26"/>
      <c r="F74" s="26"/>
      <c r="G74" s="25"/>
      <c r="H74" s="25"/>
      <c r="I74" s="25"/>
    </row>
    <row r="75" spans="1:9" ht="18" customHeight="1">
      <c r="A75" s="52">
        <v>3222</v>
      </c>
      <c r="B75" s="52" t="s">
        <v>159</v>
      </c>
      <c r="C75" s="53">
        <f>(C76+C77)</f>
        <v>0</v>
      </c>
      <c r="D75" s="53">
        <f>(D76+D77)</f>
        <v>95951</v>
      </c>
      <c r="E75" s="53">
        <f>(E76+E77)</f>
        <v>0</v>
      </c>
      <c r="F75" s="53">
        <f>(F76+F77)</f>
        <v>22000</v>
      </c>
      <c r="G75" s="56"/>
      <c r="H75" s="56"/>
      <c r="I75" s="56"/>
    </row>
    <row r="76" spans="1:9" ht="18" customHeight="1">
      <c r="A76" s="20">
        <v>32222</v>
      </c>
      <c r="B76" s="20" t="s">
        <v>160</v>
      </c>
      <c r="C76" s="25"/>
      <c r="D76" s="25">
        <v>95951</v>
      </c>
      <c r="E76" s="26"/>
      <c r="F76" s="26"/>
      <c r="G76" s="25"/>
      <c r="H76" s="25"/>
      <c r="I76" s="25"/>
    </row>
    <row r="77" spans="1:9" ht="18" customHeight="1">
      <c r="A77" s="20">
        <v>32222</v>
      </c>
      <c r="B77" s="20" t="s">
        <v>161</v>
      </c>
      <c r="C77" s="25"/>
      <c r="D77" s="25"/>
      <c r="E77" s="26"/>
      <c r="F77" s="26">
        <v>22000</v>
      </c>
      <c r="G77" s="25"/>
      <c r="H77" s="25"/>
      <c r="I77" s="25"/>
    </row>
    <row r="78" spans="1:9" s="35" customFormat="1" ht="18" customHeight="1">
      <c r="A78" s="52">
        <v>3224</v>
      </c>
      <c r="B78" s="52" t="s">
        <v>162</v>
      </c>
      <c r="C78" s="53">
        <f>(C79+C80+C81)</f>
        <v>5937</v>
      </c>
      <c r="D78" s="53">
        <f>(D79+D80+D81)</f>
        <v>0</v>
      </c>
      <c r="E78" s="53">
        <f>(E79+E80+E81)</f>
        <v>0</v>
      </c>
      <c r="F78" s="53">
        <f>(F79+F80+F81)</f>
        <v>900</v>
      </c>
      <c r="G78" s="56"/>
      <c r="H78" s="56"/>
      <c r="I78" s="56"/>
    </row>
    <row r="79" spans="1:9" ht="18" customHeight="1">
      <c r="A79" s="20">
        <v>32241</v>
      </c>
      <c r="B79" s="20" t="s">
        <v>163</v>
      </c>
      <c r="C79" s="25">
        <v>2762</v>
      </c>
      <c r="D79" s="25"/>
      <c r="E79" s="26"/>
      <c r="F79" s="26"/>
      <c r="G79" s="25"/>
      <c r="H79" s="25"/>
      <c r="I79" s="25"/>
    </row>
    <row r="80" spans="1:9" ht="18" customHeight="1">
      <c r="A80" s="20">
        <v>32242</v>
      </c>
      <c r="B80" s="20" t="s">
        <v>164</v>
      </c>
      <c r="C80" s="25">
        <v>3175</v>
      </c>
      <c r="D80" s="25"/>
      <c r="E80" s="26"/>
      <c r="F80" s="26">
        <v>900</v>
      </c>
      <c r="G80" s="25"/>
      <c r="H80" s="25"/>
      <c r="I80" s="25"/>
    </row>
    <row r="81" spans="1:9" ht="18" customHeight="1">
      <c r="A81" s="20">
        <v>32244</v>
      </c>
      <c r="B81" s="20" t="s">
        <v>165</v>
      </c>
      <c r="C81" s="25"/>
      <c r="D81" s="25"/>
      <c r="E81" s="26"/>
      <c r="F81" s="26"/>
      <c r="G81" s="25"/>
      <c r="H81" s="25"/>
      <c r="I81" s="25"/>
    </row>
    <row r="82" spans="1:9" s="35" customFormat="1" ht="18" customHeight="1">
      <c r="A82" s="52">
        <v>3225</v>
      </c>
      <c r="B82" s="52" t="s">
        <v>166</v>
      </c>
      <c r="C82" s="53">
        <f>(C83)</f>
        <v>500</v>
      </c>
      <c r="D82" s="53">
        <f>(D83)</f>
        <v>0</v>
      </c>
      <c r="E82" s="53">
        <f>(E83)</f>
        <v>0</v>
      </c>
      <c r="F82" s="53">
        <f>(F83)</f>
        <v>1600</v>
      </c>
      <c r="G82" s="56"/>
      <c r="H82" s="56"/>
      <c r="I82" s="56"/>
    </row>
    <row r="83" spans="1:9" ht="18" customHeight="1">
      <c r="A83" s="20">
        <v>32251</v>
      </c>
      <c r="B83" s="20" t="s">
        <v>166</v>
      </c>
      <c r="C83" s="25">
        <v>500</v>
      </c>
      <c r="D83" s="25"/>
      <c r="E83" s="26"/>
      <c r="F83" s="26">
        <v>1600</v>
      </c>
      <c r="G83" s="25"/>
      <c r="H83" s="25"/>
      <c r="I83" s="25"/>
    </row>
    <row r="84" spans="1:9" s="35" customFormat="1" ht="18" customHeight="1">
      <c r="A84" s="52">
        <v>3227</v>
      </c>
      <c r="B84" s="52" t="s">
        <v>167</v>
      </c>
      <c r="C84" s="53">
        <f>(C85)</f>
        <v>1680</v>
      </c>
      <c r="D84" s="53">
        <f>(D85)</f>
        <v>0</v>
      </c>
      <c r="E84" s="53">
        <f>(E85)</f>
        <v>0</v>
      </c>
      <c r="F84" s="53">
        <f>(F85)</f>
        <v>122.49</v>
      </c>
      <c r="G84" s="56"/>
      <c r="H84" s="56"/>
      <c r="I84" s="56"/>
    </row>
    <row r="85" spans="1:9" ht="18" customHeight="1">
      <c r="A85" s="20">
        <v>322271</v>
      </c>
      <c r="B85" s="20" t="s">
        <v>167</v>
      </c>
      <c r="C85" s="25">
        <v>1680</v>
      </c>
      <c r="D85" s="25"/>
      <c r="E85" s="26"/>
      <c r="F85" s="26">
        <v>122.49</v>
      </c>
      <c r="G85" s="25"/>
      <c r="H85" s="25"/>
      <c r="I85" s="25"/>
    </row>
    <row r="86" spans="1:9" ht="18" customHeight="1">
      <c r="A86" s="60">
        <v>323</v>
      </c>
      <c r="B86" s="60" t="s">
        <v>226</v>
      </c>
      <c r="C86" s="61">
        <f>(C87+C92+C96+C101+C108+C110+C114+C125)</f>
        <v>91312</v>
      </c>
      <c r="D86" s="61">
        <f>(D87+D92+D96+D101+D108+D110+D114+D125)</f>
        <v>46370</v>
      </c>
      <c r="E86" s="61">
        <f>(E87+E92+E96+E101+E108+E110+E114+E125)</f>
        <v>0</v>
      </c>
      <c r="F86" s="61">
        <f>(F87+F92+F96+F101+F108+F110+F114+F125)</f>
        <v>31007.77</v>
      </c>
      <c r="G86" s="61"/>
      <c r="H86" s="61"/>
      <c r="I86" s="61"/>
    </row>
    <row r="87" spans="1:9" s="35" customFormat="1" ht="18" customHeight="1">
      <c r="A87" s="52">
        <v>3231</v>
      </c>
      <c r="B87" s="52" t="s">
        <v>168</v>
      </c>
      <c r="C87" s="53">
        <f>(C88+C89+C90+C91)</f>
        <v>15300</v>
      </c>
      <c r="D87" s="53">
        <f>(D88+D89+D90+D91)</f>
        <v>0</v>
      </c>
      <c r="E87" s="53">
        <f>(E88+E89+E90+E91)</f>
        <v>0</v>
      </c>
      <c r="F87" s="53">
        <f>(F88+F89+F90+F91)</f>
        <v>230</v>
      </c>
      <c r="G87" s="56"/>
      <c r="H87" s="56"/>
      <c r="I87" s="56"/>
    </row>
    <row r="88" spans="1:9" ht="18" customHeight="1">
      <c r="A88" s="20">
        <v>32311</v>
      </c>
      <c r="B88" s="20" t="s">
        <v>169</v>
      </c>
      <c r="C88" s="25">
        <v>12500</v>
      </c>
      <c r="D88" s="25"/>
      <c r="E88" s="26"/>
      <c r="F88" s="26">
        <v>230</v>
      </c>
      <c r="G88" s="25"/>
      <c r="H88" s="25"/>
      <c r="I88" s="25"/>
    </row>
    <row r="89" spans="1:9" ht="18" customHeight="1">
      <c r="A89" s="20">
        <v>32312</v>
      </c>
      <c r="B89" s="20" t="s">
        <v>170</v>
      </c>
      <c r="C89" s="25"/>
      <c r="D89" s="25"/>
      <c r="E89" s="26"/>
      <c r="F89" s="26"/>
      <c r="G89" s="25"/>
      <c r="H89" s="25"/>
      <c r="I89" s="25"/>
    </row>
    <row r="90" spans="1:9" ht="18" customHeight="1">
      <c r="A90" s="20">
        <v>32313</v>
      </c>
      <c r="B90" s="20" t="s">
        <v>171</v>
      </c>
      <c r="C90" s="25">
        <v>2800</v>
      </c>
      <c r="D90" s="25"/>
      <c r="E90" s="26"/>
      <c r="F90" s="26"/>
      <c r="G90" s="25"/>
      <c r="H90" s="25"/>
      <c r="I90" s="25"/>
    </row>
    <row r="91" spans="1:9" ht="18" customHeight="1">
      <c r="A91" s="20">
        <v>32314</v>
      </c>
      <c r="B91" s="20" t="s">
        <v>172</v>
      </c>
      <c r="C91" s="25"/>
      <c r="D91" s="25"/>
      <c r="E91" s="26"/>
      <c r="F91" s="26"/>
      <c r="G91" s="25"/>
      <c r="H91" s="25"/>
      <c r="I91" s="25"/>
    </row>
    <row r="92" spans="1:9" s="35" customFormat="1" ht="18" customHeight="1">
      <c r="A92" s="52">
        <v>3232</v>
      </c>
      <c r="B92" s="52" t="s">
        <v>173</v>
      </c>
      <c r="C92" s="56">
        <f>(C93+C94+C95)</f>
        <v>7485</v>
      </c>
      <c r="D92" s="56">
        <f>(D93+D94+D95)</f>
        <v>25000</v>
      </c>
      <c r="E92" s="56">
        <f>(E93+E94+E95)</f>
        <v>0</v>
      </c>
      <c r="F92" s="56">
        <f>(F93+F94+F95)</f>
        <v>6147</v>
      </c>
      <c r="G92" s="56"/>
      <c r="H92" s="56"/>
      <c r="I92" s="56"/>
    </row>
    <row r="93" spans="1:9" ht="18" customHeight="1">
      <c r="A93" s="20">
        <v>32321</v>
      </c>
      <c r="B93" s="20" t="s">
        <v>174</v>
      </c>
      <c r="C93" s="25"/>
      <c r="D93" s="25"/>
      <c r="E93" s="26"/>
      <c r="F93" s="26">
        <v>6147</v>
      </c>
      <c r="G93" s="25"/>
      <c r="H93" s="25"/>
      <c r="I93" s="25"/>
    </row>
    <row r="94" spans="1:9" ht="18" customHeight="1">
      <c r="A94" s="20">
        <v>32322</v>
      </c>
      <c r="B94" s="20" t="s">
        <v>175</v>
      </c>
      <c r="C94" s="25">
        <v>5955</v>
      </c>
      <c r="D94" s="25">
        <v>25000</v>
      </c>
      <c r="E94" s="26"/>
      <c r="F94" s="26"/>
      <c r="G94" s="25"/>
      <c r="H94" s="25"/>
      <c r="I94" s="25"/>
    </row>
    <row r="95" spans="1:9" ht="18" customHeight="1">
      <c r="A95" s="57">
        <v>32329</v>
      </c>
      <c r="B95" s="57" t="s">
        <v>176</v>
      </c>
      <c r="C95" s="54">
        <v>1530</v>
      </c>
      <c r="D95" s="54"/>
      <c r="E95" s="55"/>
      <c r="F95" s="55"/>
      <c r="G95" s="54"/>
      <c r="H95" s="54"/>
      <c r="I95" s="54"/>
    </row>
    <row r="96" spans="1:9" s="35" customFormat="1" ht="18" customHeight="1">
      <c r="A96" s="52">
        <v>3233</v>
      </c>
      <c r="B96" s="52" t="s">
        <v>177</v>
      </c>
      <c r="C96" s="53">
        <f>(C97+C98+C99+C100)</f>
        <v>1585</v>
      </c>
      <c r="D96" s="53">
        <f>(D97+D98+D99+D100)</f>
        <v>0</v>
      </c>
      <c r="E96" s="53">
        <f>(E97+E98+E99+E100)</f>
        <v>0</v>
      </c>
      <c r="F96" s="53">
        <f>(F97+F98+F99+F100)</f>
        <v>0</v>
      </c>
      <c r="G96" s="56"/>
      <c r="H96" s="56"/>
      <c r="I96" s="56"/>
    </row>
    <row r="97" spans="1:9" ht="18" customHeight="1">
      <c r="A97" s="20">
        <v>32331</v>
      </c>
      <c r="B97" s="20" t="s">
        <v>179</v>
      </c>
      <c r="C97" s="24">
        <v>960</v>
      </c>
      <c r="D97" s="24"/>
      <c r="E97" s="36"/>
      <c r="F97" s="36"/>
      <c r="G97" s="25"/>
      <c r="H97" s="25"/>
      <c r="I97" s="25"/>
    </row>
    <row r="98" spans="1:9" ht="18" customHeight="1">
      <c r="A98" s="20">
        <v>32332</v>
      </c>
      <c r="B98" s="20" t="s">
        <v>178</v>
      </c>
      <c r="C98" s="24">
        <v>625</v>
      </c>
      <c r="D98" s="24"/>
      <c r="E98" s="36"/>
      <c r="F98" s="36"/>
      <c r="G98" s="25"/>
      <c r="H98" s="25"/>
      <c r="I98" s="25"/>
    </row>
    <row r="99" spans="1:9" ht="18" customHeight="1">
      <c r="A99" s="20">
        <v>32334</v>
      </c>
      <c r="B99" s="20" t="s">
        <v>180</v>
      </c>
      <c r="C99" s="25"/>
      <c r="D99" s="25"/>
      <c r="E99" s="25"/>
      <c r="F99" s="25"/>
      <c r="G99" s="25"/>
      <c r="H99" s="25"/>
      <c r="I99" s="25"/>
    </row>
    <row r="100" spans="1:9" ht="18" customHeight="1">
      <c r="A100" s="20">
        <v>32339</v>
      </c>
      <c r="B100" s="20" t="s">
        <v>181</v>
      </c>
      <c r="C100" s="25"/>
      <c r="D100" s="25"/>
      <c r="E100" s="37"/>
      <c r="F100" s="25"/>
      <c r="G100" s="25"/>
      <c r="H100" s="25"/>
      <c r="I100" s="25"/>
    </row>
    <row r="101" spans="1:13" s="40" customFormat="1" ht="18" customHeight="1">
      <c r="A101" s="52">
        <v>3234</v>
      </c>
      <c r="B101" s="52" t="s">
        <v>182</v>
      </c>
      <c r="C101" s="56">
        <f>(C102+C103+C104+C105+C106+C107)</f>
        <v>40968</v>
      </c>
      <c r="D101" s="56">
        <f>(D102+D103+D104+D105+D106+D107)</f>
        <v>12370</v>
      </c>
      <c r="E101" s="56">
        <f>(E102+E103+E104+E105+E106+E107)</f>
        <v>0</v>
      </c>
      <c r="F101" s="56">
        <f>(F102+F103+F104+F105+F106+F107)</f>
        <v>2576</v>
      </c>
      <c r="G101" s="56"/>
      <c r="H101" s="56"/>
      <c r="I101" s="56"/>
      <c r="J101" s="35"/>
      <c r="K101" s="35"/>
      <c r="L101" s="35"/>
      <c r="M101" s="35"/>
    </row>
    <row r="102" spans="1:13" s="34" customFormat="1" ht="18" customHeight="1">
      <c r="A102" s="20">
        <v>32341</v>
      </c>
      <c r="B102" s="20" t="s">
        <v>183</v>
      </c>
      <c r="C102" s="25">
        <v>17000</v>
      </c>
      <c r="D102" s="25"/>
      <c r="E102" s="25"/>
      <c r="F102" s="25">
        <v>2576</v>
      </c>
      <c r="G102" s="25"/>
      <c r="H102" s="25"/>
      <c r="I102" s="25"/>
      <c r="J102" s="31"/>
      <c r="K102" s="31"/>
      <c r="L102" s="31"/>
      <c r="M102" s="31"/>
    </row>
    <row r="103" spans="1:13" s="34" customFormat="1" ht="18" customHeight="1">
      <c r="A103" s="20">
        <v>32342</v>
      </c>
      <c r="B103" s="20" t="s">
        <v>184</v>
      </c>
      <c r="C103" s="25">
        <v>23218</v>
      </c>
      <c r="D103" s="25"/>
      <c r="E103" s="25"/>
      <c r="F103" s="25"/>
      <c r="G103" s="25"/>
      <c r="H103" s="25"/>
      <c r="I103" s="25"/>
      <c r="J103" s="31"/>
      <c r="K103" s="31"/>
      <c r="L103" s="31"/>
      <c r="M103" s="31"/>
    </row>
    <row r="104" spans="1:9" ht="18" customHeight="1">
      <c r="A104" s="20">
        <v>32343</v>
      </c>
      <c r="B104" s="20" t="s">
        <v>185</v>
      </c>
      <c r="C104" s="25">
        <v>750</v>
      </c>
      <c r="D104" s="25"/>
      <c r="E104" s="25"/>
      <c r="F104" s="25"/>
      <c r="G104" s="25"/>
      <c r="H104" s="25"/>
      <c r="I104" s="25"/>
    </row>
    <row r="105" spans="1:9" ht="18" customHeight="1">
      <c r="A105" s="20">
        <v>32347</v>
      </c>
      <c r="B105" s="20" t="s">
        <v>186</v>
      </c>
      <c r="C105" s="25"/>
      <c r="D105" s="25"/>
      <c r="E105" s="25"/>
      <c r="F105" s="25"/>
      <c r="G105" s="25"/>
      <c r="H105" s="25"/>
      <c r="I105" s="25"/>
    </row>
    <row r="106" spans="1:9" ht="18" customHeight="1">
      <c r="A106" s="20">
        <v>32349</v>
      </c>
      <c r="B106" s="20" t="s">
        <v>187</v>
      </c>
      <c r="C106" s="24"/>
      <c r="D106" s="24">
        <v>12370</v>
      </c>
      <c r="E106" s="24"/>
      <c r="F106" s="24"/>
      <c r="G106" s="24"/>
      <c r="H106" s="24"/>
      <c r="I106" s="24"/>
    </row>
    <row r="107" spans="1:9" ht="18" customHeight="1">
      <c r="A107" s="20">
        <v>32349</v>
      </c>
      <c r="B107" s="20" t="s">
        <v>188</v>
      </c>
      <c r="C107" s="24"/>
      <c r="D107" s="24"/>
      <c r="E107" s="24"/>
      <c r="F107" s="24"/>
      <c r="G107" s="24"/>
      <c r="H107" s="24"/>
      <c r="I107" s="24"/>
    </row>
    <row r="108" spans="1:9" s="35" customFormat="1" ht="18" customHeight="1">
      <c r="A108" s="52">
        <v>3235</v>
      </c>
      <c r="B108" s="52" t="s">
        <v>49</v>
      </c>
      <c r="C108" s="64">
        <f>(C109)</f>
        <v>13000</v>
      </c>
      <c r="D108" s="64">
        <f>(D109)</f>
        <v>0</v>
      </c>
      <c r="E108" s="64">
        <f>(E109)</f>
        <v>0</v>
      </c>
      <c r="F108" s="64">
        <f>(F109)</f>
        <v>1000</v>
      </c>
      <c r="G108" s="64"/>
      <c r="H108" s="64"/>
      <c r="I108" s="64"/>
    </row>
    <row r="109" spans="1:9" ht="18" customHeight="1">
      <c r="A109" s="20">
        <v>32353</v>
      </c>
      <c r="B109" s="20" t="s">
        <v>189</v>
      </c>
      <c r="C109" s="24">
        <v>13000</v>
      </c>
      <c r="D109" s="24"/>
      <c r="E109" s="24"/>
      <c r="F109" s="24">
        <v>1000</v>
      </c>
      <c r="G109" s="24"/>
      <c r="H109" s="24"/>
      <c r="I109" s="24"/>
    </row>
    <row r="110" spans="1:9" s="35" customFormat="1" ht="18" customHeight="1">
      <c r="A110" s="52">
        <v>3236</v>
      </c>
      <c r="B110" s="52" t="s">
        <v>190</v>
      </c>
      <c r="C110" s="64">
        <f>(C111+C112+C113)</f>
        <v>6000</v>
      </c>
      <c r="D110" s="64">
        <f>(D111+D112+D113)</f>
        <v>9000</v>
      </c>
      <c r="E110" s="64">
        <f>(E111+E112+E113)</f>
        <v>0</v>
      </c>
      <c r="F110" s="64">
        <f>(F111+F112+F113)</f>
        <v>1000</v>
      </c>
      <c r="G110" s="64"/>
      <c r="H110" s="64"/>
      <c r="I110" s="64"/>
    </row>
    <row r="111" spans="1:9" ht="18" customHeight="1">
      <c r="A111" s="20">
        <v>32361</v>
      </c>
      <c r="B111" s="20" t="s">
        <v>191</v>
      </c>
      <c r="C111" s="24">
        <v>6000</v>
      </c>
      <c r="D111" s="24"/>
      <c r="E111" s="24"/>
      <c r="F111" s="24">
        <v>1000</v>
      </c>
      <c r="G111" s="24"/>
      <c r="H111" s="24"/>
      <c r="I111" s="24"/>
    </row>
    <row r="112" spans="1:9" ht="18" customHeight="1">
      <c r="A112" s="20">
        <v>323611</v>
      </c>
      <c r="B112" s="20" t="s">
        <v>192</v>
      </c>
      <c r="C112" s="24"/>
      <c r="D112" s="24">
        <v>9000</v>
      </c>
      <c r="E112" s="24"/>
      <c r="F112" s="24"/>
      <c r="G112" s="24"/>
      <c r="H112" s="24"/>
      <c r="I112" s="24"/>
    </row>
    <row r="113" spans="1:9" ht="18" customHeight="1">
      <c r="A113" s="20">
        <v>32363</v>
      </c>
      <c r="B113" s="20" t="s">
        <v>193</v>
      </c>
      <c r="C113" s="41"/>
      <c r="D113" s="41"/>
      <c r="E113" s="41"/>
      <c r="F113" s="41"/>
      <c r="G113" s="41"/>
      <c r="H113" s="41"/>
      <c r="I113" s="41"/>
    </row>
    <row r="114" spans="1:9" ht="18" customHeight="1">
      <c r="A114" s="52">
        <v>3237</v>
      </c>
      <c r="B114" s="52" t="s">
        <v>194</v>
      </c>
      <c r="C114" s="64">
        <f>(C115+C116+C117+C118+C119+C120+C121+C122+C123+C124)</f>
        <v>1563</v>
      </c>
      <c r="D114" s="64">
        <f>(D115+D116+D117+D118+D119+D120+D121+D122+D123+D124)</f>
        <v>0</v>
      </c>
      <c r="E114" s="64">
        <f>(E115+E116+E117+E118+E119+E120+E121+E122+E123+E124)</f>
        <v>0</v>
      </c>
      <c r="F114" s="64">
        <f>(F115+F116+F117+F118+F119+F120+F121+F122+F123+F124)</f>
        <v>5944.77</v>
      </c>
      <c r="G114" s="64"/>
      <c r="H114" s="64"/>
      <c r="I114" s="64"/>
    </row>
    <row r="115" spans="1:9" ht="18" customHeight="1">
      <c r="A115" s="20">
        <v>32371</v>
      </c>
      <c r="B115" s="20" t="s">
        <v>195</v>
      </c>
      <c r="C115" s="24"/>
      <c r="D115" s="24"/>
      <c r="E115" s="24"/>
      <c r="F115" s="24">
        <v>2972.57</v>
      </c>
      <c r="G115" s="24"/>
      <c r="H115" s="24"/>
      <c r="I115" s="24"/>
    </row>
    <row r="116" spans="1:9" ht="18" customHeight="1">
      <c r="A116" s="20">
        <v>32372</v>
      </c>
      <c r="B116" s="20" t="s">
        <v>196</v>
      </c>
      <c r="C116" s="24"/>
      <c r="D116" s="24"/>
      <c r="E116" s="24"/>
      <c r="F116" s="24">
        <v>2972.2</v>
      </c>
      <c r="G116" s="24"/>
      <c r="H116" s="24"/>
      <c r="I116" s="24"/>
    </row>
    <row r="117" spans="1:9" ht="18" customHeight="1">
      <c r="A117" s="20">
        <v>32373</v>
      </c>
      <c r="B117" s="20" t="s">
        <v>197</v>
      </c>
      <c r="C117" s="24">
        <v>1563</v>
      </c>
      <c r="D117" s="24"/>
      <c r="E117" s="24"/>
      <c r="F117" s="24"/>
      <c r="G117" s="24"/>
      <c r="H117" s="24"/>
      <c r="I117" s="24"/>
    </row>
    <row r="118" spans="1:9" ht="18" customHeight="1">
      <c r="A118" s="20">
        <v>32374</v>
      </c>
      <c r="B118" s="20" t="s">
        <v>198</v>
      </c>
      <c r="C118" s="24"/>
      <c r="D118" s="24"/>
      <c r="E118" s="24"/>
      <c r="F118" s="24"/>
      <c r="G118" s="24"/>
      <c r="H118" s="24"/>
      <c r="I118" s="24"/>
    </row>
    <row r="119" spans="1:9" ht="18" customHeight="1">
      <c r="A119" s="20">
        <v>32375</v>
      </c>
      <c r="B119" s="20" t="s">
        <v>199</v>
      </c>
      <c r="C119" s="24"/>
      <c r="D119" s="24"/>
      <c r="E119" s="24"/>
      <c r="F119" s="24"/>
      <c r="G119" s="24"/>
      <c r="H119" s="24"/>
      <c r="I119" s="24"/>
    </row>
    <row r="120" spans="1:9" ht="18" customHeight="1">
      <c r="A120" s="20">
        <v>32376</v>
      </c>
      <c r="B120" s="20" t="s">
        <v>200</v>
      </c>
      <c r="C120" s="24"/>
      <c r="D120" s="24"/>
      <c r="E120" s="24"/>
      <c r="F120" s="24"/>
      <c r="G120" s="24"/>
      <c r="H120" s="24"/>
      <c r="I120" s="24"/>
    </row>
    <row r="121" spans="1:9" ht="18" customHeight="1">
      <c r="A121" s="20">
        <v>32379</v>
      </c>
      <c r="B121" s="20" t="s">
        <v>228</v>
      </c>
      <c r="C121" s="24"/>
      <c r="D121" s="24"/>
      <c r="E121" s="24"/>
      <c r="F121" s="24"/>
      <c r="G121" s="24"/>
      <c r="H121" s="24"/>
      <c r="I121" s="24"/>
    </row>
    <row r="122" spans="1:9" ht="18" customHeight="1">
      <c r="A122" s="20">
        <v>32381</v>
      </c>
      <c r="B122" s="20" t="s">
        <v>201</v>
      </c>
      <c r="C122" s="24"/>
      <c r="D122" s="24"/>
      <c r="E122" s="24"/>
      <c r="F122" s="24"/>
      <c r="G122" s="24"/>
      <c r="H122" s="24"/>
      <c r="I122" s="24"/>
    </row>
    <row r="123" spans="1:9" ht="18" customHeight="1">
      <c r="A123" s="20">
        <v>32382</v>
      </c>
      <c r="B123" s="20" t="s">
        <v>202</v>
      </c>
      <c r="C123" s="24"/>
      <c r="D123" s="24"/>
      <c r="E123" s="24"/>
      <c r="F123" s="24"/>
      <c r="G123" s="24"/>
      <c r="H123" s="24"/>
      <c r="I123" s="24"/>
    </row>
    <row r="124" spans="1:9" ht="18" customHeight="1">
      <c r="A124" s="20">
        <v>32389</v>
      </c>
      <c r="B124" s="20" t="s">
        <v>203</v>
      </c>
      <c r="C124" s="24"/>
      <c r="D124" s="24"/>
      <c r="E124" s="24"/>
      <c r="F124" s="24"/>
      <c r="G124" s="24"/>
      <c r="H124" s="24"/>
      <c r="I124" s="24"/>
    </row>
    <row r="125" spans="1:9" ht="18" customHeight="1">
      <c r="A125" s="52">
        <v>3239</v>
      </c>
      <c r="B125" s="52" t="s">
        <v>204</v>
      </c>
      <c r="C125" s="64">
        <f>(C126+C127+C128+C129)</f>
        <v>5411</v>
      </c>
      <c r="D125" s="64">
        <f>(D126+D127+D128+D129)</f>
        <v>0</v>
      </c>
      <c r="E125" s="64">
        <f>(E126+E127+E128+E129)</f>
        <v>0</v>
      </c>
      <c r="F125" s="64">
        <f>(F126+F127+F128+F129)</f>
        <v>14110</v>
      </c>
      <c r="G125" s="64"/>
      <c r="H125" s="64"/>
      <c r="I125" s="64"/>
    </row>
    <row r="126" spans="1:9" ht="18" customHeight="1">
      <c r="A126" s="20">
        <v>32391</v>
      </c>
      <c r="B126" s="20" t="s">
        <v>205</v>
      </c>
      <c r="C126" s="24"/>
      <c r="D126" s="24"/>
      <c r="E126" s="24"/>
      <c r="F126" s="24">
        <v>14110</v>
      </c>
      <c r="G126" s="24"/>
      <c r="H126" s="24"/>
      <c r="I126" s="24"/>
    </row>
    <row r="127" spans="1:9" ht="18" customHeight="1">
      <c r="A127" s="20">
        <v>32392</v>
      </c>
      <c r="B127" s="20" t="s">
        <v>206</v>
      </c>
      <c r="C127" s="24"/>
      <c r="D127" s="24"/>
      <c r="E127" s="24"/>
      <c r="F127" s="24"/>
      <c r="G127" s="24"/>
      <c r="H127" s="24"/>
      <c r="I127" s="24"/>
    </row>
    <row r="128" spans="1:9" ht="18" customHeight="1">
      <c r="A128" s="20">
        <v>32396</v>
      </c>
      <c r="B128" s="20" t="s">
        <v>207</v>
      </c>
      <c r="C128" s="24">
        <v>4563</v>
      </c>
      <c r="D128" s="24"/>
      <c r="E128" s="24"/>
      <c r="F128" s="24"/>
      <c r="G128" s="24"/>
      <c r="H128" s="24"/>
      <c r="I128" s="24"/>
    </row>
    <row r="129" spans="1:9" ht="18" customHeight="1">
      <c r="A129" s="20">
        <v>32399</v>
      </c>
      <c r="B129" s="20" t="s">
        <v>208</v>
      </c>
      <c r="C129" s="24">
        <v>848</v>
      </c>
      <c r="D129" s="24"/>
      <c r="E129" s="24"/>
      <c r="F129" s="24"/>
      <c r="G129" s="24"/>
      <c r="H129" s="24"/>
      <c r="I129" s="24"/>
    </row>
    <row r="130" spans="1:9" ht="18" customHeight="1">
      <c r="A130" s="60">
        <v>324</v>
      </c>
      <c r="B130" s="60" t="s">
        <v>270</v>
      </c>
      <c r="C130" s="66">
        <f>(C131)</f>
        <v>0</v>
      </c>
      <c r="D130" s="66">
        <f>(D131)</f>
        <v>0</v>
      </c>
      <c r="E130" s="66">
        <f>(E131)</f>
        <v>0</v>
      </c>
      <c r="F130" s="66">
        <f>(F131)</f>
        <v>600</v>
      </c>
      <c r="G130" s="66"/>
      <c r="H130" s="66"/>
      <c r="I130" s="66"/>
    </row>
    <row r="131" spans="1:9" ht="18" customHeight="1">
      <c r="A131" s="52">
        <v>3241</v>
      </c>
      <c r="B131" s="52" t="s">
        <v>209</v>
      </c>
      <c r="C131" s="64">
        <f>(C132+C133)</f>
        <v>0</v>
      </c>
      <c r="D131" s="64">
        <f>(D132+D133)</f>
        <v>0</v>
      </c>
      <c r="E131" s="64">
        <f>(E132+E133)</f>
        <v>0</v>
      </c>
      <c r="F131" s="64">
        <f>(F132+F133)</f>
        <v>600</v>
      </c>
      <c r="G131" s="64"/>
      <c r="H131" s="64"/>
      <c r="I131" s="64"/>
    </row>
    <row r="132" spans="1:9" ht="18" customHeight="1">
      <c r="A132" s="20">
        <v>32411</v>
      </c>
      <c r="B132" s="20" t="s">
        <v>210</v>
      </c>
      <c r="C132" s="24"/>
      <c r="D132" s="24"/>
      <c r="E132" s="24"/>
      <c r="F132" s="24">
        <v>300</v>
      </c>
      <c r="G132" s="24"/>
      <c r="H132" s="24"/>
      <c r="I132" s="24"/>
    </row>
    <row r="133" spans="1:9" ht="18" customHeight="1">
      <c r="A133" s="20">
        <v>32412</v>
      </c>
      <c r="B133" s="20" t="s">
        <v>211</v>
      </c>
      <c r="C133" s="24"/>
      <c r="D133" s="24"/>
      <c r="E133" s="24"/>
      <c r="F133" s="24">
        <v>300</v>
      </c>
      <c r="G133" s="24"/>
      <c r="H133" s="24"/>
      <c r="I133" s="24"/>
    </row>
    <row r="134" spans="1:9" ht="18" customHeight="1">
      <c r="A134" s="60">
        <v>329</v>
      </c>
      <c r="B134" s="60" t="s">
        <v>232</v>
      </c>
      <c r="C134" s="66">
        <f>(C135+C137+C139+C145)</f>
        <v>4300</v>
      </c>
      <c r="D134" s="66">
        <f>(D135+D137+D139+D145)</f>
        <v>0</v>
      </c>
      <c r="E134" s="66">
        <f>(E135+E137+E139+E145)</f>
        <v>22000</v>
      </c>
      <c r="F134" s="66">
        <f>(F135+F137+F139+F145)</f>
        <v>32082.14</v>
      </c>
      <c r="G134" s="66"/>
      <c r="H134" s="66"/>
      <c r="I134" s="66"/>
    </row>
    <row r="135" spans="1:9" ht="18" customHeight="1">
      <c r="A135" s="52">
        <v>3293</v>
      </c>
      <c r="B135" s="52" t="s">
        <v>212</v>
      </c>
      <c r="C135" s="64">
        <f>(C136)</f>
        <v>731</v>
      </c>
      <c r="D135" s="64">
        <f>(D136)</f>
        <v>0</v>
      </c>
      <c r="E135" s="64">
        <f>(E136)</f>
        <v>0</v>
      </c>
      <c r="F135" s="64">
        <f>(F136)</f>
        <v>1000</v>
      </c>
      <c r="G135" s="64"/>
      <c r="H135" s="64"/>
      <c r="I135" s="64"/>
    </row>
    <row r="136" spans="1:9" ht="18" customHeight="1">
      <c r="A136" s="20">
        <v>32931</v>
      </c>
      <c r="B136" s="20" t="s">
        <v>212</v>
      </c>
      <c r="C136" s="41">
        <v>731</v>
      </c>
      <c r="D136" s="24"/>
      <c r="E136" s="24"/>
      <c r="F136" s="24">
        <v>1000</v>
      </c>
      <c r="G136" s="24"/>
      <c r="H136" s="24"/>
      <c r="I136" s="24"/>
    </row>
    <row r="137" spans="1:9" ht="18" customHeight="1">
      <c r="A137" s="52">
        <v>3294</v>
      </c>
      <c r="B137" s="52" t="s">
        <v>213</v>
      </c>
      <c r="C137" s="64">
        <f>(C138)</f>
        <v>0</v>
      </c>
      <c r="D137" s="64">
        <f>(D138)</f>
        <v>0</v>
      </c>
      <c r="E137" s="64">
        <f>(E138)</f>
        <v>0</v>
      </c>
      <c r="F137" s="64">
        <f>(F138)</f>
        <v>250</v>
      </c>
      <c r="G137" s="64"/>
      <c r="H137" s="64"/>
      <c r="I137" s="64"/>
    </row>
    <row r="138" spans="1:9" ht="18" customHeight="1">
      <c r="A138" s="20">
        <v>32941</v>
      </c>
      <c r="B138" s="20" t="s">
        <v>214</v>
      </c>
      <c r="C138" s="24"/>
      <c r="D138" s="24"/>
      <c r="E138" s="24"/>
      <c r="F138" s="24">
        <v>250</v>
      </c>
      <c r="G138" s="24"/>
      <c r="H138" s="24"/>
      <c r="I138" s="24"/>
    </row>
    <row r="139" spans="1:9" ht="18" customHeight="1">
      <c r="A139" s="52">
        <v>3295</v>
      </c>
      <c r="B139" s="52" t="s">
        <v>215</v>
      </c>
      <c r="C139" s="56">
        <f>(C140+C141+C142+C143+C144)</f>
        <v>0</v>
      </c>
      <c r="D139" s="56">
        <f>(D140+D141+D142+D143+D144)</f>
        <v>0</v>
      </c>
      <c r="E139" s="56">
        <f>(E140+E141+E142+E143+E144)</f>
        <v>22000</v>
      </c>
      <c r="F139" s="56">
        <f>(F140+F141+F142+F143+F144)</f>
        <v>50</v>
      </c>
      <c r="G139" s="56"/>
      <c r="H139" s="56"/>
      <c r="I139" s="56"/>
    </row>
    <row r="140" spans="1:9" ht="18" customHeight="1">
      <c r="A140" s="20">
        <v>32951</v>
      </c>
      <c r="B140" s="20" t="s">
        <v>216</v>
      </c>
      <c r="C140" s="25"/>
      <c r="D140" s="25"/>
      <c r="E140" s="25"/>
      <c r="F140" s="25">
        <v>50</v>
      </c>
      <c r="G140" s="25"/>
      <c r="H140" s="25"/>
      <c r="I140" s="25"/>
    </row>
    <row r="141" spans="1:9" ht="18" customHeight="1">
      <c r="A141" s="20">
        <v>32952</v>
      </c>
      <c r="B141" s="20" t="s">
        <v>229</v>
      </c>
      <c r="C141" s="25"/>
      <c r="D141" s="25"/>
      <c r="E141" s="25"/>
      <c r="F141" s="25"/>
      <c r="G141" s="25"/>
      <c r="H141" s="25"/>
      <c r="I141" s="25"/>
    </row>
    <row r="142" spans="1:9" ht="18" customHeight="1">
      <c r="A142" s="20">
        <v>32953</v>
      </c>
      <c r="B142" s="20" t="s">
        <v>230</v>
      </c>
      <c r="C142" s="25"/>
      <c r="D142" s="25"/>
      <c r="E142" s="25"/>
      <c r="F142" s="25"/>
      <c r="G142" s="25"/>
      <c r="H142" s="25"/>
      <c r="I142" s="25"/>
    </row>
    <row r="143" spans="1:9" ht="18" customHeight="1">
      <c r="A143" s="20">
        <v>32954</v>
      </c>
      <c r="B143" s="20" t="s">
        <v>231</v>
      </c>
      <c r="C143" s="25"/>
      <c r="D143" s="25"/>
      <c r="E143" s="25"/>
      <c r="F143" s="25"/>
      <c r="G143" s="25"/>
      <c r="H143" s="25"/>
      <c r="I143" s="25"/>
    </row>
    <row r="144" spans="1:9" ht="18" customHeight="1">
      <c r="A144" s="20">
        <v>32955</v>
      </c>
      <c r="B144" s="20" t="s">
        <v>256</v>
      </c>
      <c r="C144" s="25"/>
      <c r="D144" s="25"/>
      <c r="E144" s="25">
        <v>22000</v>
      </c>
      <c r="F144" s="25"/>
      <c r="G144" s="25"/>
      <c r="H144" s="25"/>
      <c r="I144" s="25"/>
    </row>
    <row r="145" spans="1:9" ht="18" customHeight="1">
      <c r="A145" s="52">
        <v>3299</v>
      </c>
      <c r="B145" s="52" t="s">
        <v>232</v>
      </c>
      <c r="C145" s="56">
        <f>(C146+C147)</f>
        <v>3569</v>
      </c>
      <c r="D145" s="56">
        <f>(D146+D147)</f>
        <v>0</v>
      </c>
      <c r="E145" s="56">
        <f>(E146+E147)</f>
        <v>0</v>
      </c>
      <c r="F145" s="56">
        <f>(F146+F147)</f>
        <v>30782.14</v>
      </c>
      <c r="G145" s="56"/>
      <c r="H145" s="56"/>
      <c r="I145" s="56"/>
    </row>
    <row r="146" spans="1:9" ht="18" customHeight="1">
      <c r="A146" s="20">
        <v>32991</v>
      </c>
      <c r="B146" s="20" t="s">
        <v>233</v>
      </c>
      <c r="C146" s="25">
        <v>1169</v>
      </c>
      <c r="D146" s="25"/>
      <c r="E146" s="25"/>
      <c r="F146" s="25">
        <f>(8479.14+2700)</f>
        <v>11179.14</v>
      </c>
      <c r="G146" s="25"/>
      <c r="H146" s="25"/>
      <c r="I146" s="25"/>
    </row>
    <row r="147" spans="1:9" ht="18" customHeight="1">
      <c r="A147" s="20">
        <v>32999</v>
      </c>
      <c r="B147" s="20" t="s">
        <v>234</v>
      </c>
      <c r="C147" s="25">
        <v>2400</v>
      </c>
      <c r="D147" s="25"/>
      <c r="E147" s="25"/>
      <c r="F147" s="25">
        <v>19603</v>
      </c>
      <c r="G147" s="25"/>
      <c r="H147" s="25"/>
      <c r="I147" s="25"/>
    </row>
    <row r="148" spans="1:9" ht="18" customHeight="1">
      <c r="A148" s="48">
        <v>34</v>
      </c>
      <c r="B148" s="48" t="s">
        <v>235</v>
      </c>
      <c r="C148" s="49">
        <f>(C149+C152)</f>
        <v>0</v>
      </c>
      <c r="D148" s="49">
        <f>(D149+D152)</f>
        <v>0</v>
      </c>
      <c r="E148" s="49">
        <f>(E149+E152)</f>
        <v>0</v>
      </c>
      <c r="F148" s="49">
        <f>(F149+F152)</f>
        <v>3000</v>
      </c>
      <c r="G148" s="49">
        <f>(F148)</f>
        <v>3000</v>
      </c>
      <c r="H148" s="49">
        <f>(G148)</f>
        <v>3000</v>
      </c>
      <c r="I148" s="49">
        <f>(H148)</f>
        <v>3000</v>
      </c>
    </row>
    <row r="149" spans="1:9" ht="18" customHeight="1">
      <c r="A149" s="52">
        <v>3431</v>
      </c>
      <c r="B149" s="52" t="s">
        <v>236</v>
      </c>
      <c r="C149" s="56">
        <f>(C150+C151)</f>
        <v>0</v>
      </c>
      <c r="D149" s="56">
        <f>(D150+D151)</f>
        <v>0</v>
      </c>
      <c r="E149" s="56">
        <f>(E150+E151)</f>
        <v>0</v>
      </c>
      <c r="F149" s="56">
        <f>(F150+F151)</f>
        <v>3000</v>
      </c>
      <c r="G149" s="56"/>
      <c r="H149" s="56"/>
      <c r="I149" s="54"/>
    </row>
    <row r="150" spans="1:9" ht="18" customHeight="1">
      <c r="A150" s="20">
        <v>34311</v>
      </c>
      <c r="B150" s="20" t="s">
        <v>237</v>
      </c>
      <c r="C150" s="25"/>
      <c r="D150" s="25"/>
      <c r="E150" s="25"/>
      <c r="F150" s="25">
        <v>3000</v>
      </c>
      <c r="G150" s="25"/>
      <c r="H150" s="25"/>
      <c r="I150" s="25"/>
    </row>
    <row r="151" spans="1:9" ht="18" customHeight="1">
      <c r="A151" s="20">
        <v>34312</v>
      </c>
      <c r="B151" s="20" t="s">
        <v>238</v>
      </c>
      <c r="C151" s="25"/>
      <c r="D151" s="25"/>
      <c r="E151" s="25"/>
      <c r="F151" s="25">
        <v>0</v>
      </c>
      <c r="G151" s="25"/>
      <c r="H151" s="25"/>
      <c r="I151" s="25"/>
    </row>
    <row r="152" spans="1:9" ht="18" customHeight="1">
      <c r="A152" s="52">
        <v>3433</v>
      </c>
      <c r="B152" s="52" t="s">
        <v>239</v>
      </c>
      <c r="C152" s="56">
        <f>(C153+C154+C155+C156)</f>
        <v>0</v>
      </c>
      <c r="D152" s="56">
        <f>(D153+D154+D155+D156)</f>
        <v>0</v>
      </c>
      <c r="E152" s="56">
        <f>(E153+E154+E155+E156)</f>
        <v>0</v>
      </c>
      <c r="F152" s="56">
        <f>(F153+F154+F155+F156)</f>
        <v>0</v>
      </c>
      <c r="G152" s="56"/>
      <c r="H152" s="56"/>
      <c r="I152" s="56"/>
    </row>
    <row r="153" spans="1:9" ht="18" customHeight="1">
      <c r="A153" s="20">
        <v>34321</v>
      </c>
      <c r="B153" s="20" t="s">
        <v>240</v>
      </c>
      <c r="C153" s="25"/>
      <c r="D153" s="25"/>
      <c r="E153" s="25"/>
      <c r="F153" s="25"/>
      <c r="G153" s="25"/>
      <c r="H153" s="25"/>
      <c r="I153" s="25"/>
    </row>
    <row r="154" spans="1:9" ht="18" customHeight="1">
      <c r="A154" s="20">
        <v>34333</v>
      </c>
      <c r="B154" s="20" t="s">
        <v>241</v>
      </c>
      <c r="C154" s="25"/>
      <c r="D154" s="25"/>
      <c r="E154" s="25"/>
      <c r="F154" s="25"/>
      <c r="G154" s="25"/>
      <c r="H154" s="25"/>
      <c r="I154" s="25"/>
    </row>
    <row r="155" spans="1:9" ht="18" customHeight="1">
      <c r="A155" s="20">
        <v>34233</v>
      </c>
      <c r="B155" s="20" t="s">
        <v>242</v>
      </c>
      <c r="C155" s="25"/>
      <c r="D155" s="25"/>
      <c r="E155" s="25"/>
      <c r="F155" s="25"/>
      <c r="G155" s="25"/>
      <c r="H155" s="25"/>
      <c r="I155" s="25"/>
    </row>
    <row r="156" spans="1:9" ht="18" customHeight="1">
      <c r="A156" s="71"/>
      <c r="B156" s="71"/>
      <c r="C156" s="72"/>
      <c r="D156" s="72"/>
      <c r="E156" s="72"/>
      <c r="F156" s="72"/>
      <c r="G156" s="72"/>
      <c r="H156" s="72"/>
      <c r="I156" s="72"/>
    </row>
    <row r="157" spans="1:9" ht="18" customHeight="1">
      <c r="A157" s="44">
        <v>4</v>
      </c>
      <c r="B157" s="44" t="s">
        <v>264</v>
      </c>
      <c r="C157" s="46">
        <f>(C158)</f>
        <v>0</v>
      </c>
      <c r="D157" s="46">
        <f>(D158)</f>
        <v>0</v>
      </c>
      <c r="E157" s="46">
        <f>(E158)</f>
        <v>0</v>
      </c>
      <c r="F157" s="45">
        <f>(F158)</f>
        <v>25966.43</v>
      </c>
      <c r="G157" s="45">
        <f aca="true" t="shared" si="2" ref="G157:I158">(F157)</f>
        <v>25966.43</v>
      </c>
      <c r="H157" s="45">
        <f t="shared" si="2"/>
        <v>25966.43</v>
      </c>
      <c r="I157" s="45">
        <f t="shared" si="2"/>
        <v>25966.43</v>
      </c>
    </row>
    <row r="158" spans="1:9" ht="18" customHeight="1">
      <c r="A158" s="48">
        <v>42</v>
      </c>
      <c r="B158" s="48" t="s">
        <v>257</v>
      </c>
      <c r="C158" s="65"/>
      <c r="D158" s="65"/>
      <c r="E158" s="67"/>
      <c r="F158" s="49">
        <f>(F159+F162+F174+F177)</f>
        <v>25966.43</v>
      </c>
      <c r="G158" s="49">
        <f t="shared" si="2"/>
        <v>25966.43</v>
      </c>
      <c r="H158" s="49">
        <f t="shared" si="2"/>
        <v>25966.43</v>
      </c>
      <c r="I158" s="49">
        <f t="shared" si="2"/>
        <v>25966.43</v>
      </c>
    </row>
    <row r="159" spans="1:9" ht="18" customHeight="1">
      <c r="A159" s="60">
        <v>421</v>
      </c>
      <c r="B159" s="60" t="s">
        <v>258</v>
      </c>
      <c r="C159" s="66"/>
      <c r="D159" s="66"/>
      <c r="E159" s="68"/>
      <c r="F159" s="61">
        <f>(F160)</f>
        <v>0</v>
      </c>
      <c r="G159" s="59"/>
      <c r="H159" s="59"/>
      <c r="I159" s="59"/>
    </row>
    <row r="160" spans="1:9" ht="18" customHeight="1">
      <c r="A160" s="52">
        <v>4212</v>
      </c>
      <c r="B160" s="52" t="s">
        <v>260</v>
      </c>
      <c r="C160" s="64"/>
      <c r="D160" s="64"/>
      <c r="E160" s="69"/>
      <c r="F160" s="56">
        <f>(F161)</f>
        <v>0</v>
      </c>
      <c r="G160" s="54"/>
      <c r="H160" s="54"/>
      <c r="I160" s="54"/>
    </row>
    <row r="161" spans="1:9" ht="18" customHeight="1">
      <c r="A161" s="20">
        <v>42123</v>
      </c>
      <c r="B161" s="20" t="s">
        <v>243</v>
      </c>
      <c r="C161" s="24"/>
      <c r="D161" s="24"/>
      <c r="E161" s="36"/>
      <c r="F161" s="25"/>
      <c r="G161" s="25"/>
      <c r="H161" s="25"/>
      <c r="I161" s="25"/>
    </row>
    <row r="162" spans="1:9" ht="18" customHeight="1">
      <c r="A162" s="60">
        <v>422</v>
      </c>
      <c r="B162" s="60" t="s">
        <v>259</v>
      </c>
      <c r="C162" s="66"/>
      <c r="D162" s="66"/>
      <c r="E162" s="68"/>
      <c r="F162" s="61">
        <f>(F163+F167+F169+F171)</f>
        <v>21800</v>
      </c>
      <c r="G162" s="61"/>
      <c r="H162" s="61"/>
      <c r="I162" s="61"/>
    </row>
    <row r="163" spans="1:9" ht="18" customHeight="1">
      <c r="A163" s="52">
        <v>4221</v>
      </c>
      <c r="B163" s="52" t="s">
        <v>261</v>
      </c>
      <c r="C163" s="64"/>
      <c r="D163" s="64"/>
      <c r="E163" s="69"/>
      <c r="F163" s="56">
        <f>(F164+F165+F166)</f>
        <v>0</v>
      </c>
      <c r="G163" s="56"/>
      <c r="H163" s="56"/>
      <c r="I163" s="56"/>
    </row>
    <row r="164" spans="1:9" ht="18" customHeight="1">
      <c r="A164" s="20">
        <v>42211</v>
      </c>
      <c r="B164" s="20" t="s">
        <v>244</v>
      </c>
      <c r="C164" s="24"/>
      <c r="D164" s="24"/>
      <c r="E164" s="36"/>
      <c r="F164" s="25"/>
      <c r="G164" s="25"/>
      <c r="H164" s="25"/>
      <c r="I164" s="25"/>
    </row>
    <row r="165" spans="1:9" ht="18" customHeight="1">
      <c r="A165" s="20">
        <v>42212</v>
      </c>
      <c r="B165" s="20" t="s">
        <v>245</v>
      </c>
      <c r="C165" s="24"/>
      <c r="D165" s="24"/>
      <c r="E165" s="36"/>
      <c r="F165" s="25"/>
      <c r="G165" s="25"/>
      <c r="H165" s="25"/>
      <c r="I165" s="25"/>
    </row>
    <row r="166" spans="1:9" ht="18" customHeight="1">
      <c r="A166" s="20">
        <v>42219</v>
      </c>
      <c r="B166" s="20" t="s">
        <v>246</v>
      </c>
      <c r="C166" s="24"/>
      <c r="D166" s="24"/>
      <c r="E166" s="36"/>
      <c r="F166" s="25"/>
      <c r="G166" s="25"/>
      <c r="H166" s="25"/>
      <c r="I166" s="25"/>
    </row>
    <row r="167" spans="1:9" s="35" customFormat="1" ht="18" customHeight="1">
      <c r="A167" s="52">
        <v>4222</v>
      </c>
      <c r="B167" s="52" t="s">
        <v>262</v>
      </c>
      <c r="C167" s="64"/>
      <c r="D167" s="64"/>
      <c r="E167" s="69"/>
      <c r="F167" s="56">
        <f>(F168)</f>
        <v>0</v>
      </c>
      <c r="G167" s="56"/>
      <c r="H167" s="56"/>
      <c r="I167" s="56"/>
    </row>
    <row r="168" spans="1:9" ht="18" customHeight="1">
      <c r="A168" s="20">
        <v>42229</v>
      </c>
      <c r="B168" s="20" t="s">
        <v>247</v>
      </c>
      <c r="C168" s="24"/>
      <c r="D168" s="24"/>
      <c r="E168" s="36"/>
      <c r="F168" s="25"/>
      <c r="G168" s="25"/>
      <c r="H168" s="25"/>
      <c r="I168" s="25"/>
    </row>
    <row r="169" spans="1:9" ht="18" customHeight="1">
      <c r="A169" s="52">
        <v>4223</v>
      </c>
      <c r="B169" s="52" t="s">
        <v>263</v>
      </c>
      <c r="C169" s="64"/>
      <c r="D169" s="64"/>
      <c r="E169" s="69"/>
      <c r="F169" s="56">
        <f>(F170)</f>
        <v>0</v>
      </c>
      <c r="G169" s="56"/>
      <c r="H169" s="56"/>
      <c r="I169" s="56"/>
    </row>
    <row r="170" spans="1:9" ht="18" customHeight="1">
      <c r="A170" s="20">
        <v>42231</v>
      </c>
      <c r="B170" s="20" t="s">
        <v>248</v>
      </c>
      <c r="C170" s="24"/>
      <c r="D170" s="24"/>
      <c r="E170" s="36"/>
      <c r="F170" s="25"/>
      <c r="G170" s="25"/>
      <c r="H170" s="25"/>
      <c r="I170" s="25"/>
    </row>
    <row r="171" spans="1:9" s="35" customFormat="1" ht="18" customHeight="1">
      <c r="A171" s="52">
        <v>4224</v>
      </c>
      <c r="B171" s="52" t="s">
        <v>265</v>
      </c>
      <c r="C171" s="64"/>
      <c r="D171" s="64"/>
      <c r="E171" s="69"/>
      <c r="F171" s="56">
        <f>(F172+F173)</f>
        <v>21800</v>
      </c>
      <c r="G171" s="56"/>
      <c r="H171" s="56"/>
      <c r="I171" s="56"/>
    </row>
    <row r="172" spans="1:9" ht="18" customHeight="1">
      <c r="A172" s="20">
        <v>42241</v>
      </c>
      <c r="B172" s="20" t="s">
        <v>249</v>
      </c>
      <c r="C172" s="24"/>
      <c r="D172" s="24"/>
      <c r="E172" s="36"/>
      <c r="F172" s="25">
        <v>21800</v>
      </c>
      <c r="G172" s="25"/>
      <c r="H172" s="25"/>
      <c r="I172" s="25"/>
    </row>
    <row r="173" spans="1:9" ht="18" customHeight="1">
      <c r="A173" s="20">
        <v>42242</v>
      </c>
      <c r="B173" s="20" t="s">
        <v>250</v>
      </c>
      <c r="C173" s="24"/>
      <c r="D173" s="24"/>
      <c r="E173" s="36"/>
      <c r="F173" s="25"/>
      <c r="G173" s="25"/>
      <c r="H173" s="25"/>
      <c r="I173" s="25"/>
    </row>
    <row r="174" spans="1:9" ht="18" customHeight="1">
      <c r="A174" s="60">
        <v>424</v>
      </c>
      <c r="B174" s="60" t="s">
        <v>266</v>
      </c>
      <c r="C174" s="66"/>
      <c r="D174" s="66"/>
      <c r="E174" s="68"/>
      <c r="F174" s="61">
        <f>(F175)</f>
        <v>4166.43</v>
      </c>
      <c r="G174" s="61"/>
      <c r="H174" s="61"/>
      <c r="I174" s="61"/>
    </row>
    <row r="175" spans="1:9" ht="18" customHeight="1">
      <c r="A175" s="57">
        <v>4241</v>
      </c>
      <c r="B175" s="57" t="s">
        <v>251</v>
      </c>
      <c r="C175" s="63"/>
      <c r="D175" s="63"/>
      <c r="E175" s="70"/>
      <c r="F175" s="54">
        <f>(F176)</f>
        <v>4166.43</v>
      </c>
      <c r="G175" s="54"/>
      <c r="H175" s="54"/>
      <c r="I175" s="54"/>
    </row>
    <row r="176" spans="1:9" ht="18" customHeight="1">
      <c r="A176" s="20">
        <v>42411</v>
      </c>
      <c r="B176" s="20" t="s">
        <v>251</v>
      </c>
      <c r="C176" s="24"/>
      <c r="D176" s="24"/>
      <c r="E176" s="36"/>
      <c r="F176" s="25">
        <v>4166.43</v>
      </c>
      <c r="G176" s="25"/>
      <c r="H176" s="25"/>
      <c r="I176" s="25"/>
    </row>
    <row r="177" spans="1:9" ht="18" customHeight="1">
      <c r="A177" s="60">
        <v>426</v>
      </c>
      <c r="B177" s="60" t="s">
        <v>267</v>
      </c>
      <c r="C177" s="66"/>
      <c r="D177" s="66"/>
      <c r="E177" s="68"/>
      <c r="F177" s="61">
        <f>(F178)</f>
        <v>0</v>
      </c>
      <c r="G177" s="59"/>
      <c r="H177" s="59"/>
      <c r="I177" s="59"/>
    </row>
    <row r="178" spans="1:9" ht="18" customHeight="1">
      <c r="A178" s="57">
        <v>4262</v>
      </c>
      <c r="B178" s="57" t="s">
        <v>268</v>
      </c>
      <c r="C178" s="63"/>
      <c r="D178" s="63"/>
      <c r="E178" s="70"/>
      <c r="F178" s="54">
        <f>(F179)</f>
        <v>0</v>
      </c>
      <c r="G178" s="54"/>
      <c r="H178" s="54"/>
      <c r="I178" s="54"/>
    </row>
    <row r="179" spans="1:9" ht="18" customHeight="1">
      <c r="A179" s="20">
        <v>42621</v>
      </c>
      <c r="B179" s="20" t="s">
        <v>268</v>
      </c>
      <c r="C179" s="24"/>
      <c r="D179" s="24"/>
      <c r="E179" s="36"/>
      <c r="F179" s="38"/>
      <c r="G179" s="25"/>
      <c r="H179" s="25"/>
      <c r="I179" s="25"/>
    </row>
    <row r="180" spans="1:9" ht="18" customHeight="1">
      <c r="A180" s="73"/>
      <c r="B180" s="73" t="s">
        <v>220</v>
      </c>
      <c r="C180" s="77">
        <f>(C37+C157)</f>
        <v>186020</v>
      </c>
      <c r="D180" s="77">
        <f aca="true" t="shared" si="3" ref="D180:I180">(D37+D157)</f>
        <v>312321</v>
      </c>
      <c r="E180" s="77">
        <f t="shared" si="3"/>
        <v>7555800</v>
      </c>
      <c r="F180" s="77">
        <f t="shared" si="3"/>
        <v>169264</v>
      </c>
      <c r="G180" s="77">
        <f t="shared" si="3"/>
        <v>8223405</v>
      </c>
      <c r="H180" s="77">
        <f t="shared" si="3"/>
        <v>8223405</v>
      </c>
      <c r="I180" s="77">
        <f t="shared" si="3"/>
        <v>8223405</v>
      </c>
    </row>
    <row r="183" spans="1:10" ht="18" customHeight="1">
      <c r="A183" s="2" t="s">
        <v>90</v>
      </c>
      <c r="B183" s="18"/>
      <c r="D183" s="3"/>
      <c r="E183" s="3"/>
      <c r="F183" s="4"/>
      <c r="G183" s="4"/>
      <c r="H183" s="17"/>
      <c r="I183" s="17"/>
      <c r="J183" s="17"/>
    </row>
    <row r="184" spans="1:10" ht="18" customHeight="1">
      <c r="A184" s="2"/>
      <c r="B184" s="2"/>
      <c r="C184" s="2"/>
      <c r="D184" s="3"/>
      <c r="E184" s="3"/>
      <c r="F184" s="4"/>
      <c r="G184" s="4"/>
      <c r="H184" s="17"/>
      <c r="I184" s="17"/>
      <c r="J184" s="17"/>
    </row>
    <row r="185" spans="1:10" ht="30" customHeight="1">
      <c r="A185" s="2"/>
      <c r="B185" s="2"/>
      <c r="C185" s="4" t="s">
        <v>91</v>
      </c>
      <c r="E185" s="97" t="s">
        <v>96</v>
      </c>
      <c r="F185" s="97"/>
      <c r="G185" s="4"/>
      <c r="H185" s="98" t="s">
        <v>94</v>
      </c>
      <c r="I185" s="98"/>
      <c r="J185" s="17"/>
    </row>
    <row r="186" spans="1:10" ht="18" customHeight="1">
      <c r="A186" s="2"/>
      <c r="B186" s="2"/>
      <c r="C186" s="2"/>
      <c r="D186" s="16"/>
      <c r="E186" s="16"/>
      <c r="F186" s="4"/>
      <c r="G186" s="4"/>
      <c r="H186" s="16"/>
      <c r="I186" s="16"/>
      <c r="J186" s="17"/>
    </row>
    <row r="187" spans="1:10" ht="18" customHeight="1">
      <c r="A187" s="2"/>
      <c r="B187" s="2"/>
      <c r="C187" s="18"/>
      <c r="D187" s="78"/>
      <c r="E187" s="99"/>
      <c r="F187" s="99"/>
      <c r="G187" s="4"/>
      <c r="H187" s="99"/>
      <c r="I187" s="99"/>
      <c r="J187" s="17"/>
    </row>
    <row r="188" spans="1:10" ht="18" customHeight="1">
      <c r="A188" s="2"/>
      <c r="B188" s="2"/>
      <c r="C188" s="4" t="s">
        <v>92</v>
      </c>
      <c r="E188" s="100" t="s">
        <v>93</v>
      </c>
      <c r="F188" s="100"/>
      <c r="G188" s="4"/>
      <c r="H188" s="98" t="s">
        <v>95</v>
      </c>
      <c r="I188" s="98"/>
      <c r="J188" s="17"/>
    </row>
  </sheetData>
  <sheetProtection/>
  <mergeCells count="7">
    <mergeCell ref="A1:I1"/>
    <mergeCell ref="E185:F185"/>
    <mergeCell ref="E187:F187"/>
    <mergeCell ref="E188:F188"/>
    <mergeCell ref="H185:I185"/>
    <mergeCell ref="H187:I187"/>
    <mergeCell ref="H188:I1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&amp;CFINANCIJSKI PLAN ZA 2016.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63">
      <selection activeCell="G11" sqref="G11"/>
    </sheetView>
  </sheetViews>
  <sheetFormatPr defaultColWidth="9.140625" defaultRowHeight="18" customHeight="1"/>
  <cols>
    <col min="1" max="1" width="7.57421875" style="31" customWidth="1"/>
    <col min="2" max="2" width="43.7109375" style="31" customWidth="1"/>
    <col min="3" max="3" width="10.7109375" style="33" customWidth="1"/>
    <col min="4" max="4" width="10.8515625" style="31" bestFit="1" customWidth="1"/>
    <col min="5" max="5" width="11.421875" style="31" bestFit="1" customWidth="1"/>
    <col min="6" max="16384" width="9.140625" style="31" customWidth="1"/>
  </cols>
  <sheetData>
    <row r="1" spans="1:3" ht="18" customHeight="1">
      <c r="A1" s="94" t="s">
        <v>227</v>
      </c>
      <c r="B1" s="95"/>
      <c r="C1" s="95"/>
    </row>
    <row r="2" spans="1:3" ht="36.75" customHeight="1">
      <c r="A2" s="36" t="s">
        <v>24</v>
      </c>
      <c r="B2" s="36" t="s">
        <v>99</v>
      </c>
      <c r="C2" s="29" t="s">
        <v>103</v>
      </c>
    </row>
    <row r="3" spans="1:5" ht="18" customHeight="1">
      <c r="A3" s="44">
        <v>6</v>
      </c>
      <c r="B3" s="44" t="s">
        <v>104</v>
      </c>
      <c r="C3" s="45">
        <f>(C7+C11+C17+C23)</f>
        <v>166564</v>
      </c>
      <c r="E3" s="32"/>
    </row>
    <row r="4" spans="1:5" ht="18" customHeight="1">
      <c r="A4" s="48">
        <v>63</v>
      </c>
      <c r="B4" s="48" t="s">
        <v>272</v>
      </c>
      <c r="C4" s="49"/>
      <c r="E4" s="32"/>
    </row>
    <row r="5" spans="1:5" ht="18" customHeight="1">
      <c r="A5" s="60">
        <v>636</v>
      </c>
      <c r="B5" s="60" t="s">
        <v>271</v>
      </c>
      <c r="C5" s="61"/>
      <c r="E5" s="32"/>
    </row>
    <row r="6" spans="1:5" ht="18" customHeight="1">
      <c r="A6" s="20">
        <v>63611</v>
      </c>
      <c r="B6" s="20" t="s">
        <v>271</v>
      </c>
      <c r="C6" s="25"/>
      <c r="E6" s="32"/>
    </row>
    <row r="7" spans="1:6" ht="18" customHeight="1">
      <c r="A7" s="48">
        <v>64</v>
      </c>
      <c r="B7" s="48" t="s">
        <v>217</v>
      </c>
      <c r="C7" s="50">
        <f>(C8+C9+C10)</f>
        <v>5050</v>
      </c>
      <c r="F7" s="32"/>
    </row>
    <row r="8" spans="1:6" ht="18" customHeight="1">
      <c r="A8" s="20">
        <v>64132</v>
      </c>
      <c r="B8" s="20" t="s">
        <v>106</v>
      </c>
      <c r="C8" s="26"/>
      <c r="F8" s="32"/>
    </row>
    <row r="9" spans="1:6" ht="18" customHeight="1">
      <c r="A9" s="20">
        <v>64224</v>
      </c>
      <c r="B9" s="20" t="s">
        <v>273</v>
      </c>
      <c r="C9" s="26">
        <v>5050</v>
      </c>
      <c r="F9" s="32"/>
    </row>
    <row r="10" spans="1:6" ht="18" customHeight="1">
      <c r="A10" s="20">
        <v>64229</v>
      </c>
      <c r="B10" s="20" t="s">
        <v>107</v>
      </c>
      <c r="C10" s="26"/>
      <c r="F10" s="32"/>
    </row>
    <row r="11" spans="1:6" ht="18" customHeight="1">
      <c r="A11" s="48">
        <v>65</v>
      </c>
      <c r="B11" s="48" t="s">
        <v>218</v>
      </c>
      <c r="C11" s="50">
        <f>(C12+C13+C14+C15+C16)</f>
        <v>122200</v>
      </c>
      <c r="F11" s="32"/>
    </row>
    <row r="12" spans="1:6" ht="18" customHeight="1">
      <c r="A12" s="20">
        <v>65264</v>
      </c>
      <c r="B12" s="20" t="s">
        <v>123</v>
      </c>
      <c r="C12" s="26">
        <v>122200</v>
      </c>
      <c r="F12" s="32"/>
    </row>
    <row r="13" spans="1:6" ht="18" customHeight="1">
      <c r="A13" s="20">
        <v>65266</v>
      </c>
      <c r="B13" s="20" t="s">
        <v>105</v>
      </c>
      <c r="C13" s="26"/>
      <c r="F13" s="32"/>
    </row>
    <row r="14" spans="1:6" ht="18" customHeight="1">
      <c r="A14" s="20">
        <v>65268</v>
      </c>
      <c r="B14" s="20" t="s">
        <v>108</v>
      </c>
      <c r="C14" s="26"/>
      <c r="F14" s="32"/>
    </row>
    <row r="15" spans="1:6" ht="18" customHeight="1">
      <c r="A15" s="20">
        <v>65268</v>
      </c>
      <c r="B15" s="20" t="s">
        <v>109</v>
      </c>
      <c r="C15" s="26"/>
      <c r="F15" s="32"/>
    </row>
    <row r="16" spans="1:3" ht="18" customHeight="1">
      <c r="A16" s="20">
        <v>65269</v>
      </c>
      <c r="B16" s="20" t="s">
        <v>110</v>
      </c>
      <c r="C16" s="26"/>
    </row>
    <row r="17" spans="1:3" ht="18" customHeight="1">
      <c r="A17" s="48">
        <v>66</v>
      </c>
      <c r="B17" s="48" t="s">
        <v>269</v>
      </c>
      <c r="C17" s="50">
        <f>(C18+C19+C20+C21+C22)</f>
        <v>39314</v>
      </c>
    </row>
    <row r="18" spans="1:3" ht="18" customHeight="1">
      <c r="A18" s="20">
        <v>66151</v>
      </c>
      <c r="B18" s="20" t="s">
        <v>111</v>
      </c>
      <c r="C18" s="26">
        <v>39314</v>
      </c>
    </row>
    <row r="19" spans="1:3" ht="18" customHeight="1">
      <c r="A19" s="20">
        <v>66151</v>
      </c>
      <c r="B19" s="20" t="s">
        <v>112</v>
      </c>
      <c r="C19" s="26"/>
    </row>
    <row r="20" spans="1:3" ht="18" customHeight="1">
      <c r="A20" s="20">
        <v>66311</v>
      </c>
      <c r="B20" s="20" t="s">
        <v>113</v>
      </c>
      <c r="C20" s="26"/>
    </row>
    <row r="21" spans="1:3" ht="18" customHeight="1">
      <c r="A21" s="20">
        <v>66312</v>
      </c>
      <c r="B21" s="20" t="s">
        <v>114</v>
      </c>
      <c r="C21" s="26"/>
    </row>
    <row r="22" spans="1:3" ht="18" customHeight="1">
      <c r="A22" s="20">
        <v>66313</v>
      </c>
      <c r="B22" s="20" t="s">
        <v>115</v>
      </c>
      <c r="C22" s="26"/>
    </row>
    <row r="23" spans="1:3" ht="18" customHeight="1">
      <c r="A23" s="48">
        <v>67</v>
      </c>
      <c r="B23" s="48" t="s">
        <v>219</v>
      </c>
      <c r="C23" s="51"/>
    </row>
    <row r="24" spans="1:3" ht="18" customHeight="1">
      <c r="A24" s="20">
        <v>67111</v>
      </c>
      <c r="B24" s="20" t="s">
        <v>118</v>
      </c>
      <c r="C24" s="26"/>
    </row>
    <row r="25" spans="1:3" ht="18" customHeight="1">
      <c r="A25" s="20">
        <v>67111</v>
      </c>
      <c r="B25" s="20" t="s">
        <v>117</v>
      </c>
      <c r="C25" s="26"/>
    </row>
    <row r="26" spans="1:3" ht="18" customHeight="1">
      <c r="A26" s="20">
        <v>67121</v>
      </c>
      <c r="B26" s="20" t="s">
        <v>116</v>
      </c>
      <c r="C26" s="26"/>
    </row>
    <row r="27" spans="1:3" ht="18" customHeight="1">
      <c r="A27" s="20">
        <v>67122</v>
      </c>
      <c r="B27" s="20" t="s">
        <v>119</v>
      </c>
      <c r="C27" s="26"/>
    </row>
    <row r="28" spans="1:3" ht="18" customHeight="1">
      <c r="A28" s="20">
        <v>67121</v>
      </c>
      <c r="B28" s="20" t="s">
        <v>120</v>
      </c>
      <c r="C28" s="26"/>
    </row>
    <row r="29" spans="1:3" ht="18" customHeight="1">
      <c r="A29" s="20">
        <v>67111</v>
      </c>
      <c r="B29" s="20" t="s">
        <v>121</v>
      </c>
      <c r="C29" s="26"/>
    </row>
    <row r="30" spans="1:3" ht="18" customHeight="1">
      <c r="A30" s="20">
        <v>67111</v>
      </c>
      <c r="B30" s="20" t="s">
        <v>122</v>
      </c>
      <c r="C30" s="26"/>
    </row>
    <row r="31" spans="1:3" ht="18" customHeight="1">
      <c r="A31" s="20"/>
      <c r="B31" s="20" t="s">
        <v>124</v>
      </c>
      <c r="C31" s="26"/>
    </row>
    <row r="32" spans="1:3" ht="18" customHeight="1">
      <c r="A32" s="20"/>
      <c r="B32" s="20" t="s">
        <v>125</v>
      </c>
      <c r="C32" s="26"/>
    </row>
    <row r="33" spans="1:3" ht="18" customHeight="1">
      <c r="A33" s="44">
        <v>7</v>
      </c>
      <c r="B33" s="44" t="s">
        <v>126</v>
      </c>
      <c r="C33" s="47">
        <f>(C34)</f>
        <v>2700</v>
      </c>
    </row>
    <row r="34" spans="1:3" ht="18" customHeight="1">
      <c r="A34" s="20">
        <v>72111</v>
      </c>
      <c r="B34" s="20" t="s">
        <v>127</v>
      </c>
      <c r="C34" s="26">
        <v>2700</v>
      </c>
    </row>
    <row r="35" spans="1:3" ht="18" customHeight="1">
      <c r="A35" s="73"/>
      <c r="B35" s="73" t="s">
        <v>220</v>
      </c>
      <c r="C35" s="74">
        <f>(C3+C33)</f>
        <v>169264</v>
      </c>
    </row>
    <row r="36" spans="1:3" ht="18" customHeight="1">
      <c r="A36" s="75"/>
      <c r="B36" s="75"/>
      <c r="C36" s="76"/>
    </row>
    <row r="37" spans="1:4" s="35" customFormat="1" ht="18" customHeight="1">
      <c r="A37" s="44">
        <v>3</v>
      </c>
      <c r="B37" s="44" t="s">
        <v>128</v>
      </c>
      <c r="C37" s="45">
        <f>(C38+C52+C148)</f>
        <v>0</v>
      </c>
      <c r="D37" s="43"/>
    </row>
    <row r="38" spans="1:5" ht="18" customHeight="1">
      <c r="A38" s="48">
        <v>31</v>
      </c>
      <c r="B38" s="48" t="s">
        <v>129</v>
      </c>
      <c r="C38" s="50">
        <f>(C39+C41+C48)</f>
        <v>0</v>
      </c>
      <c r="E38" s="32"/>
    </row>
    <row r="39" spans="1:3" ht="18" customHeight="1">
      <c r="A39" s="60">
        <v>311</v>
      </c>
      <c r="B39" s="60" t="s">
        <v>254</v>
      </c>
      <c r="C39" s="58">
        <f>(C40)</f>
        <v>0</v>
      </c>
    </row>
    <row r="40" spans="1:3" ht="18" customHeight="1">
      <c r="A40" s="20">
        <v>31111</v>
      </c>
      <c r="B40" s="20" t="s">
        <v>130</v>
      </c>
      <c r="C40" s="28">
        <v>0</v>
      </c>
    </row>
    <row r="41" spans="1:3" ht="18" customHeight="1">
      <c r="A41" s="60">
        <v>312</v>
      </c>
      <c r="B41" s="60" t="s">
        <v>253</v>
      </c>
      <c r="C41" s="62">
        <f>(C42+C43+C44+C45+C46+C47)</f>
        <v>0</v>
      </c>
    </row>
    <row r="42" spans="1:3" ht="18" customHeight="1">
      <c r="A42" s="20">
        <v>31212</v>
      </c>
      <c r="B42" s="20" t="s">
        <v>132</v>
      </c>
      <c r="C42" s="26"/>
    </row>
    <row r="43" spans="1:3" ht="18" customHeight="1">
      <c r="A43" s="20">
        <v>31213</v>
      </c>
      <c r="B43" s="20" t="s">
        <v>131</v>
      </c>
      <c r="C43" s="26"/>
    </row>
    <row r="44" spans="1:3" ht="18" customHeight="1">
      <c r="A44" s="20">
        <v>31214</v>
      </c>
      <c r="B44" s="20" t="s">
        <v>133</v>
      </c>
      <c r="C44" s="26"/>
    </row>
    <row r="45" spans="1:3" ht="18" customHeight="1">
      <c r="A45" s="20">
        <v>31215</v>
      </c>
      <c r="B45" s="20" t="s">
        <v>134</v>
      </c>
      <c r="C45" s="26"/>
    </row>
    <row r="46" spans="1:3" ht="18" customHeight="1">
      <c r="A46" s="20">
        <v>31216</v>
      </c>
      <c r="B46" s="20" t="s">
        <v>135</v>
      </c>
      <c r="C46" s="26"/>
    </row>
    <row r="47" spans="1:3" ht="18" customHeight="1">
      <c r="A47" s="20">
        <v>312191</v>
      </c>
      <c r="B47" s="20" t="s">
        <v>136</v>
      </c>
      <c r="C47" s="26"/>
    </row>
    <row r="48" spans="1:3" ht="18" customHeight="1">
      <c r="A48" s="60">
        <v>313</v>
      </c>
      <c r="B48" s="60" t="s">
        <v>137</v>
      </c>
      <c r="C48" s="58">
        <f>(C49+C50+C51)</f>
        <v>0</v>
      </c>
    </row>
    <row r="49" spans="1:3" ht="18" customHeight="1">
      <c r="A49" s="20">
        <v>31321</v>
      </c>
      <c r="B49" s="20" t="s">
        <v>138</v>
      </c>
      <c r="C49" s="26"/>
    </row>
    <row r="50" spans="1:3" ht="18" customHeight="1">
      <c r="A50" s="20">
        <v>31322</v>
      </c>
      <c r="B50" s="20" t="s">
        <v>255</v>
      </c>
      <c r="C50" s="26"/>
    </row>
    <row r="51" spans="1:3" ht="18" customHeight="1">
      <c r="A51" s="20">
        <v>31332</v>
      </c>
      <c r="B51" s="20" t="s">
        <v>139</v>
      </c>
      <c r="C51" s="26"/>
    </row>
    <row r="52" spans="1:3" ht="18" customHeight="1">
      <c r="A52" s="48">
        <v>32</v>
      </c>
      <c r="B52" s="48" t="s">
        <v>140</v>
      </c>
      <c r="C52" s="49">
        <f>(C53+C68+C86+C130+C134)</f>
        <v>0</v>
      </c>
    </row>
    <row r="53" spans="1:3" ht="18" customHeight="1">
      <c r="A53" s="60">
        <v>321</v>
      </c>
      <c r="B53" s="60" t="s">
        <v>224</v>
      </c>
      <c r="C53" s="61">
        <f>(C54+C62+C64+C66)</f>
        <v>0</v>
      </c>
    </row>
    <row r="54" spans="1:3" ht="18" customHeight="1">
      <c r="A54" s="52">
        <v>3211</v>
      </c>
      <c r="B54" s="52" t="s">
        <v>141</v>
      </c>
      <c r="C54" s="53">
        <f>(C55+C56+C57+C58+C59+C60+C61)</f>
        <v>0</v>
      </c>
    </row>
    <row r="55" spans="1:3" ht="18" customHeight="1">
      <c r="A55" s="20">
        <v>32111</v>
      </c>
      <c r="B55" s="20" t="s">
        <v>158</v>
      </c>
      <c r="C55" s="26"/>
    </row>
    <row r="56" spans="1:3" ht="18" customHeight="1">
      <c r="A56" s="20">
        <v>32112</v>
      </c>
      <c r="B56" s="20" t="s">
        <v>142</v>
      </c>
      <c r="C56" s="26"/>
    </row>
    <row r="57" spans="1:3" ht="18" customHeight="1">
      <c r="A57" s="20">
        <v>32113</v>
      </c>
      <c r="B57" s="20" t="s">
        <v>143</v>
      </c>
      <c r="C57" s="26"/>
    </row>
    <row r="58" spans="1:3" ht="18" customHeight="1">
      <c r="A58" s="20">
        <v>32114</v>
      </c>
      <c r="B58" s="20" t="s">
        <v>144</v>
      </c>
      <c r="C58" s="26"/>
    </row>
    <row r="59" spans="1:3" ht="18" customHeight="1">
      <c r="A59" s="20">
        <v>32115</v>
      </c>
      <c r="B59" s="20" t="s">
        <v>145</v>
      </c>
      <c r="C59" s="26"/>
    </row>
    <row r="60" spans="1:3" ht="18" customHeight="1">
      <c r="A60" s="20">
        <v>32116</v>
      </c>
      <c r="B60" s="20" t="s">
        <v>146</v>
      </c>
      <c r="C60" s="26"/>
    </row>
    <row r="61" spans="1:3" ht="18" customHeight="1">
      <c r="A61" s="20">
        <v>32119</v>
      </c>
      <c r="B61" s="20" t="s">
        <v>147</v>
      </c>
      <c r="C61" s="26"/>
    </row>
    <row r="62" spans="1:3" ht="18" customHeight="1">
      <c r="A62" s="52">
        <v>3212</v>
      </c>
      <c r="B62" s="52" t="s">
        <v>148</v>
      </c>
      <c r="C62" s="53">
        <f>(C63)</f>
        <v>0</v>
      </c>
    </row>
    <row r="63" spans="1:3" ht="18" customHeight="1">
      <c r="A63" s="20">
        <v>32121</v>
      </c>
      <c r="B63" s="20" t="s">
        <v>148</v>
      </c>
      <c r="C63" s="26"/>
    </row>
    <row r="64" spans="1:3" ht="18" customHeight="1">
      <c r="A64" s="52">
        <v>3213</v>
      </c>
      <c r="B64" s="52" t="s">
        <v>149</v>
      </c>
      <c r="C64" s="53">
        <f>(C65)</f>
        <v>0</v>
      </c>
    </row>
    <row r="65" spans="1:3" ht="18" customHeight="1">
      <c r="A65" s="20">
        <v>32131</v>
      </c>
      <c r="B65" s="20" t="s">
        <v>150</v>
      </c>
      <c r="C65" s="26"/>
    </row>
    <row r="66" spans="1:3" ht="18" customHeight="1">
      <c r="A66" s="52">
        <v>3214</v>
      </c>
      <c r="B66" s="52" t="s">
        <v>154</v>
      </c>
      <c r="C66" s="53">
        <f>(C67)</f>
        <v>0</v>
      </c>
    </row>
    <row r="67" spans="1:3" ht="18" customHeight="1">
      <c r="A67" s="20">
        <v>32141</v>
      </c>
      <c r="B67" s="20" t="s">
        <v>157</v>
      </c>
      <c r="C67" s="26"/>
    </row>
    <row r="68" spans="1:3" ht="18" customHeight="1">
      <c r="A68" s="60">
        <v>322</v>
      </c>
      <c r="B68" s="60" t="s">
        <v>225</v>
      </c>
      <c r="C68" s="61">
        <f>(C69+C75+C78+C82+C84)</f>
        <v>0</v>
      </c>
    </row>
    <row r="69" spans="1:3" ht="18" customHeight="1">
      <c r="A69" s="52">
        <v>3221</v>
      </c>
      <c r="B69" s="52" t="s">
        <v>252</v>
      </c>
      <c r="C69" s="53">
        <f>(C70+C71+C72+C73+C74)</f>
        <v>0</v>
      </c>
    </row>
    <row r="70" spans="1:3" ht="18" customHeight="1">
      <c r="A70" s="20">
        <v>32211</v>
      </c>
      <c r="B70" s="20" t="s">
        <v>151</v>
      </c>
      <c r="C70" s="26"/>
    </row>
    <row r="71" spans="1:3" ht="18" customHeight="1">
      <c r="A71" s="20">
        <v>32212</v>
      </c>
      <c r="B71" s="20" t="s">
        <v>152</v>
      </c>
      <c r="C71" s="26"/>
    </row>
    <row r="72" spans="1:3" ht="18" customHeight="1">
      <c r="A72" s="20">
        <v>32214</v>
      </c>
      <c r="B72" s="20" t="s">
        <v>155</v>
      </c>
      <c r="C72" s="26"/>
    </row>
    <row r="73" spans="1:3" ht="18" customHeight="1">
      <c r="A73" s="20">
        <v>32216</v>
      </c>
      <c r="B73" s="20" t="s">
        <v>156</v>
      </c>
      <c r="C73" s="26"/>
    </row>
    <row r="74" spans="1:3" ht="18" customHeight="1">
      <c r="A74" s="20">
        <v>32219</v>
      </c>
      <c r="B74" s="20" t="s">
        <v>153</v>
      </c>
      <c r="C74" s="26"/>
    </row>
    <row r="75" spans="1:3" ht="18" customHeight="1">
      <c r="A75" s="52">
        <v>3222</v>
      </c>
      <c r="B75" s="52" t="s">
        <v>159</v>
      </c>
      <c r="C75" s="53">
        <f>(C76+C77)</f>
        <v>0</v>
      </c>
    </row>
    <row r="76" spans="1:3" ht="18" customHeight="1">
      <c r="A76" s="20">
        <v>32222</v>
      </c>
      <c r="B76" s="20" t="s">
        <v>160</v>
      </c>
      <c r="C76" s="26"/>
    </row>
    <row r="77" spans="1:3" ht="18" customHeight="1">
      <c r="A77" s="20">
        <v>32222</v>
      </c>
      <c r="B77" s="20" t="s">
        <v>161</v>
      </c>
      <c r="C77" s="26"/>
    </row>
    <row r="78" spans="1:3" s="35" customFormat="1" ht="18" customHeight="1">
      <c r="A78" s="52">
        <v>3224</v>
      </c>
      <c r="B78" s="52" t="s">
        <v>162</v>
      </c>
      <c r="C78" s="53">
        <f>(C79+C80+C81)</f>
        <v>0</v>
      </c>
    </row>
    <row r="79" spans="1:3" ht="18" customHeight="1">
      <c r="A79" s="20">
        <v>32241</v>
      </c>
      <c r="B79" s="20" t="s">
        <v>163</v>
      </c>
      <c r="C79" s="26"/>
    </row>
    <row r="80" spans="1:3" ht="18" customHeight="1">
      <c r="A80" s="20">
        <v>32242</v>
      </c>
      <c r="B80" s="20" t="s">
        <v>164</v>
      </c>
      <c r="C80" s="26"/>
    </row>
    <row r="81" spans="1:3" ht="18" customHeight="1">
      <c r="A81" s="20">
        <v>32244</v>
      </c>
      <c r="B81" s="20" t="s">
        <v>165</v>
      </c>
      <c r="C81" s="26"/>
    </row>
    <row r="82" spans="1:3" s="35" customFormat="1" ht="18" customHeight="1">
      <c r="A82" s="52">
        <v>3225</v>
      </c>
      <c r="B82" s="52" t="s">
        <v>166</v>
      </c>
      <c r="C82" s="53">
        <f>(C83)</f>
        <v>0</v>
      </c>
    </row>
    <row r="83" spans="1:3" ht="18" customHeight="1">
      <c r="A83" s="20">
        <v>32251</v>
      </c>
      <c r="B83" s="20" t="s">
        <v>166</v>
      </c>
      <c r="C83" s="26"/>
    </row>
    <row r="84" spans="1:3" s="35" customFormat="1" ht="18" customHeight="1">
      <c r="A84" s="52">
        <v>3227</v>
      </c>
      <c r="B84" s="52" t="s">
        <v>167</v>
      </c>
      <c r="C84" s="53">
        <f>(C85)</f>
        <v>0</v>
      </c>
    </row>
    <row r="85" spans="1:3" ht="18" customHeight="1">
      <c r="A85" s="20">
        <v>322271</v>
      </c>
      <c r="B85" s="20" t="s">
        <v>167</v>
      </c>
      <c r="C85" s="26"/>
    </row>
    <row r="86" spans="1:3" ht="18" customHeight="1">
      <c r="A86" s="60">
        <v>323</v>
      </c>
      <c r="B86" s="60" t="s">
        <v>226</v>
      </c>
      <c r="C86" s="61">
        <f>(C87+C92+C96+C101+C108+C110+C114+C125)</f>
        <v>0</v>
      </c>
    </row>
    <row r="87" spans="1:3" s="35" customFormat="1" ht="18" customHeight="1">
      <c r="A87" s="52">
        <v>3231</v>
      </c>
      <c r="B87" s="52" t="s">
        <v>168</v>
      </c>
      <c r="C87" s="53">
        <f>(C88+C89+C90+C91)</f>
        <v>0</v>
      </c>
    </row>
    <row r="88" spans="1:3" ht="18" customHeight="1">
      <c r="A88" s="20">
        <v>32311</v>
      </c>
      <c r="B88" s="20" t="s">
        <v>169</v>
      </c>
      <c r="C88" s="26"/>
    </row>
    <row r="89" spans="1:3" ht="18" customHeight="1">
      <c r="A89" s="20">
        <v>32312</v>
      </c>
      <c r="B89" s="20" t="s">
        <v>170</v>
      </c>
      <c r="C89" s="26"/>
    </row>
    <row r="90" spans="1:3" ht="18" customHeight="1">
      <c r="A90" s="20">
        <v>32313</v>
      </c>
      <c r="B90" s="20" t="s">
        <v>171</v>
      </c>
      <c r="C90" s="26"/>
    </row>
    <row r="91" spans="1:3" ht="18" customHeight="1">
      <c r="A91" s="20">
        <v>32314</v>
      </c>
      <c r="B91" s="20" t="s">
        <v>172</v>
      </c>
      <c r="C91" s="26"/>
    </row>
    <row r="92" spans="1:3" s="35" customFormat="1" ht="18" customHeight="1">
      <c r="A92" s="52">
        <v>3232</v>
      </c>
      <c r="B92" s="52" t="s">
        <v>173</v>
      </c>
      <c r="C92" s="56">
        <f>(C93+C94+C95)</f>
        <v>0</v>
      </c>
    </row>
    <row r="93" spans="1:3" ht="18" customHeight="1">
      <c r="A93" s="20">
        <v>32321</v>
      </c>
      <c r="B93" s="20" t="s">
        <v>174</v>
      </c>
      <c r="C93" s="26"/>
    </row>
    <row r="94" spans="1:3" ht="18" customHeight="1">
      <c r="A94" s="20">
        <v>32322</v>
      </c>
      <c r="B94" s="20" t="s">
        <v>175</v>
      </c>
      <c r="C94" s="26"/>
    </row>
    <row r="95" spans="1:3" ht="18" customHeight="1">
      <c r="A95" s="57">
        <v>32329</v>
      </c>
      <c r="B95" s="57" t="s">
        <v>176</v>
      </c>
      <c r="C95" s="55"/>
    </row>
    <row r="96" spans="1:3" s="35" customFormat="1" ht="18" customHeight="1">
      <c r="A96" s="52">
        <v>3233</v>
      </c>
      <c r="B96" s="52" t="s">
        <v>177</v>
      </c>
      <c r="C96" s="53">
        <f>(C97+C98+C99+C100)</f>
        <v>0</v>
      </c>
    </row>
    <row r="97" spans="1:3" ht="18" customHeight="1">
      <c r="A97" s="20">
        <v>32331</v>
      </c>
      <c r="B97" s="20" t="s">
        <v>179</v>
      </c>
      <c r="C97" s="36"/>
    </row>
    <row r="98" spans="1:3" ht="18" customHeight="1">
      <c r="A98" s="20">
        <v>32332</v>
      </c>
      <c r="B98" s="20" t="s">
        <v>178</v>
      </c>
      <c r="C98" s="36"/>
    </row>
    <row r="99" spans="1:3" ht="18" customHeight="1">
      <c r="A99" s="20">
        <v>32334</v>
      </c>
      <c r="B99" s="20" t="s">
        <v>180</v>
      </c>
      <c r="C99" s="25"/>
    </row>
    <row r="100" spans="1:3" ht="18" customHeight="1">
      <c r="A100" s="20">
        <v>32339</v>
      </c>
      <c r="B100" s="20" t="s">
        <v>181</v>
      </c>
      <c r="C100" s="25"/>
    </row>
    <row r="101" spans="1:7" s="40" customFormat="1" ht="18" customHeight="1">
      <c r="A101" s="52">
        <v>3234</v>
      </c>
      <c r="B101" s="52" t="s">
        <v>182</v>
      </c>
      <c r="C101" s="56">
        <f>(C102+C103+C104+C105+C106+C107)</f>
        <v>0</v>
      </c>
      <c r="D101" s="35"/>
      <c r="E101" s="35"/>
      <c r="F101" s="35"/>
      <c r="G101" s="35"/>
    </row>
    <row r="102" spans="1:7" s="34" customFormat="1" ht="18" customHeight="1">
      <c r="A102" s="20">
        <v>32341</v>
      </c>
      <c r="B102" s="20" t="s">
        <v>183</v>
      </c>
      <c r="C102" s="25"/>
      <c r="D102" s="31"/>
      <c r="E102" s="31"/>
      <c r="F102" s="31"/>
      <c r="G102" s="31"/>
    </row>
    <row r="103" spans="1:7" s="34" customFormat="1" ht="18" customHeight="1">
      <c r="A103" s="20">
        <v>32342</v>
      </c>
      <c r="B103" s="20" t="s">
        <v>184</v>
      </c>
      <c r="C103" s="25"/>
      <c r="D103" s="31"/>
      <c r="E103" s="31"/>
      <c r="F103" s="31"/>
      <c r="G103" s="31"/>
    </row>
    <row r="104" spans="1:3" ht="18" customHeight="1">
      <c r="A104" s="20">
        <v>32343</v>
      </c>
      <c r="B104" s="20" t="s">
        <v>185</v>
      </c>
      <c r="C104" s="25"/>
    </row>
    <row r="105" spans="1:3" ht="18" customHeight="1">
      <c r="A105" s="20">
        <v>32347</v>
      </c>
      <c r="B105" s="20" t="s">
        <v>186</v>
      </c>
      <c r="C105" s="25"/>
    </row>
    <row r="106" spans="1:3" ht="18" customHeight="1">
      <c r="A106" s="20">
        <v>32349</v>
      </c>
      <c r="B106" s="20" t="s">
        <v>187</v>
      </c>
      <c r="C106" s="24"/>
    </row>
    <row r="107" spans="1:3" ht="18" customHeight="1">
      <c r="A107" s="20">
        <v>32349</v>
      </c>
      <c r="B107" s="20" t="s">
        <v>188</v>
      </c>
      <c r="C107" s="24"/>
    </row>
    <row r="108" spans="1:3" s="35" customFormat="1" ht="18" customHeight="1">
      <c r="A108" s="52">
        <v>3235</v>
      </c>
      <c r="B108" s="52" t="s">
        <v>49</v>
      </c>
      <c r="C108" s="64">
        <f>(C109)</f>
        <v>0</v>
      </c>
    </row>
    <row r="109" spans="1:3" ht="18" customHeight="1">
      <c r="A109" s="20">
        <v>32353</v>
      </c>
      <c r="B109" s="20" t="s">
        <v>189</v>
      </c>
      <c r="C109" s="24"/>
    </row>
    <row r="110" spans="1:3" s="35" customFormat="1" ht="18" customHeight="1">
      <c r="A110" s="52">
        <v>3236</v>
      </c>
      <c r="B110" s="52" t="s">
        <v>190</v>
      </c>
      <c r="C110" s="64">
        <f>(C111+C112+C113)</f>
        <v>0</v>
      </c>
    </row>
    <row r="111" spans="1:3" ht="18" customHeight="1">
      <c r="A111" s="20">
        <v>32361</v>
      </c>
      <c r="B111" s="20" t="s">
        <v>191</v>
      </c>
      <c r="C111" s="24"/>
    </row>
    <row r="112" spans="1:3" ht="18" customHeight="1">
      <c r="A112" s="20">
        <v>323611</v>
      </c>
      <c r="B112" s="20" t="s">
        <v>192</v>
      </c>
      <c r="C112" s="24"/>
    </row>
    <row r="113" spans="1:3" ht="18" customHeight="1">
      <c r="A113" s="20">
        <v>32363</v>
      </c>
      <c r="B113" s="20" t="s">
        <v>193</v>
      </c>
      <c r="C113" s="41"/>
    </row>
    <row r="114" spans="1:3" ht="18" customHeight="1">
      <c r="A114" s="52">
        <v>3237</v>
      </c>
      <c r="B114" s="52" t="s">
        <v>194</v>
      </c>
      <c r="C114" s="64">
        <f>(C115+C116+C117+C118+C119+C120+C121+C122+C123+C124)</f>
        <v>0</v>
      </c>
    </row>
    <row r="115" spans="1:3" ht="18" customHeight="1">
      <c r="A115" s="20">
        <v>32371</v>
      </c>
      <c r="B115" s="20" t="s">
        <v>195</v>
      </c>
      <c r="C115" s="24"/>
    </row>
    <row r="116" spans="1:3" ht="18" customHeight="1">
      <c r="A116" s="20">
        <v>32372</v>
      </c>
      <c r="B116" s="20" t="s">
        <v>196</v>
      </c>
      <c r="C116" s="24"/>
    </row>
    <row r="117" spans="1:3" ht="18" customHeight="1">
      <c r="A117" s="20">
        <v>32373</v>
      </c>
      <c r="B117" s="20" t="s">
        <v>197</v>
      </c>
      <c r="C117" s="24"/>
    </row>
    <row r="118" spans="1:3" ht="18" customHeight="1">
      <c r="A118" s="20">
        <v>32374</v>
      </c>
      <c r="B118" s="20" t="s">
        <v>198</v>
      </c>
      <c r="C118" s="24"/>
    </row>
    <row r="119" spans="1:3" ht="18" customHeight="1">
      <c r="A119" s="20">
        <v>32375</v>
      </c>
      <c r="B119" s="20" t="s">
        <v>199</v>
      </c>
      <c r="C119" s="24"/>
    </row>
    <row r="120" spans="1:3" ht="18" customHeight="1">
      <c r="A120" s="20">
        <v>32376</v>
      </c>
      <c r="B120" s="20" t="s">
        <v>200</v>
      </c>
      <c r="C120" s="24"/>
    </row>
    <row r="121" spans="1:3" ht="18" customHeight="1">
      <c r="A121" s="20">
        <v>32379</v>
      </c>
      <c r="B121" s="20" t="s">
        <v>228</v>
      </c>
      <c r="C121" s="24"/>
    </row>
    <row r="122" spans="1:3" ht="18" customHeight="1">
      <c r="A122" s="20">
        <v>32381</v>
      </c>
      <c r="B122" s="20" t="s">
        <v>201</v>
      </c>
      <c r="C122" s="24"/>
    </row>
    <row r="123" spans="1:3" ht="18" customHeight="1">
      <c r="A123" s="20">
        <v>32382</v>
      </c>
      <c r="B123" s="20" t="s">
        <v>202</v>
      </c>
      <c r="C123" s="24"/>
    </row>
    <row r="124" spans="1:3" ht="18" customHeight="1">
      <c r="A124" s="20">
        <v>32389</v>
      </c>
      <c r="B124" s="20" t="s">
        <v>203</v>
      </c>
      <c r="C124" s="24"/>
    </row>
    <row r="125" spans="1:3" ht="18" customHeight="1">
      <c r="A125" s="52">
        <v>3239</v>
      </c>
      <c r="B125" s="52" t="s">
        <v>204</v>
      </c>
      <c r="C125" s="64">
        <f>(C126+C127+C128+C129)</f>
        <v>0</v>
      </c>
    </row>
    <row r="126" spans="1:3" ht="18" customHeight="1">
      <c r="A126" s="20">
        <v>32391</v>
      </c>
      <c r="B126" s="20" t="s">
        <v>205</v>
      </c>
      <c r="C126" s="24"/>
    </row>
    <row r="127" spans="1:3" ht="18" customHeight="1">
      <c r="A127" s="20">
        <v>32392</v>
      </c>
      <c r="B127" s="20" t="s">
        <v>206</v>
      </c>
      <c r="C127" s="24"/>
    </row>
    <row r="128" spans="1:3" ht="18" customHeight="1">
      <c r="A128" s="20">
        <v>32396</v>
      </c>
      <c r="B128" s="20" t="s">
        <v>207</v>
      </c>
      <c r="C128" s="24"/>
    </row>
    <row r="129" spans="1:3" ht="18" customHeight="1">
      <c r="A129" s="20">
        <v>32399</v>
      </c>
      <c r="B129" s="20" t="s">
        <v>208</v>
      </c>
      <c r="C129" s="24"/>
    </row>
    <row r="130" spans="1:3" ht="18" customHeight="1">
      <c r="A130" s="60">
        <v>324</v>
      </c>
      <c r="B130" s="60" t="s">
        <v>270</v>
      </c>
      <c r="C130" s="66">
        <f>(C131)</f>
        <v>0</v>
      </c>
    </row>
    <row r="131" spans="1:3" ht="18" customHeight="1">
      <c r="A131" s="52">
        <v>3241</v>
      </c>
      <c r="B131" s="52" t="s">
        <v>209</v>
      </c>
      <c r="C131" s="64">
        <f>(C132+C133)</f>
        <v>0</v>
      </c>
    </row>
    <row r="132" spans="1:3" ht="18" customHeight="1">
      <c r="A132" s="20">
        <v>32411</v>
      </c>
      <c r="B132" s="20" t="s">
        <v>210</v>
      </c>
      <c r="C132" s="24"/>
    </row>
    <row r="133" spans="1:3" ht="18" customHeight="1">
      <c r="A133" s="20">
        <v>32412</v>
      </c>
      <c r="B133" s="20" t="s">
        <v>211</v>
      </c>
      <c r="C133" s="24"/>
    </row>
    <row r="134" spans="1:3" ht="18" customHeight="1">
      <c r="A134" s="60">
        <v>329</v>
      </c>
      <c r="B134" s="60" t="s">
        <v>232</v>
      </c>
      <c r="C134" s="66">
        <f>(C135+C137+C139+C145)</f>
        <v>0</v>
      </c>
    </row>
    <row r="135" spans="1:3" ht="18" customHeight="1">
      <c r="A135" s="52">
        <v>3293</v>
      </c>
      <c r="B135" s="52" t="s">
        <v>212</v>
      </c>
      <c r="C135" s="64">
        <f>(C136)</f>
        <v>0</v>
      </c>
    </row>
    <row r="136" spans="1:3" ht="18" customHeight="1">
      <c r="A136" s="20">
        <v>32931</v>
      </c>
      <c r="B136" s="20" t="s">
        <v>212</v>
      </c>
      <c r="C136" s="24"/>
    </row>
    <row r="137" spans="1:3" ht="18" customHeight="1">
      <c r="A137" s="52">
        <v>3294</v>
      </c>
      <c r="B137" s="52" t="s">
        <v>213</v>
      </c>
      <c r="C137" s="64">
        <f>(C138)</f>
        <v>0</v>
      </c>
    </row>
    <row r="138" spans="1:3" ht="18" customHeight="1">
      <c r="A138" s="20">
        <v>32941</v>
      </c>
      <c r="B138" s="20" t="s">
        <v>214</v>
      </c>
      <c r="C138" s="24"/>
    </row>
    <row r="139" spans="1:3" ht="18" customHeight="1">
      <c r="A139" s="52">
        <v>3295</v>
      </c>
      <c r="B139" s="52" t="s">
        <v>215</v>
      </c>
      <c r="C139" s="56">
        <f>(C140+C141+C142+C143+C144)</f>
        <v>0</v>
      </c>
    </row>
    <row r="140" spans="1:3" ht="18" customHeight="1">
      <c r="A140" s="20">
        <v>32951</v>
      </c>
      <c r="B140" s="20" t="s">
        <v>216</v>
      </c>
      <c r="C140" s="25"/>
    </row>
    <row r="141" spans="1:3" ht="18" customHeight="1">
      <c r="A141" s="20">
        <v>32952</v>
      </c>
      <c r="B141" s="20" t="s">
        <v>229</v>
      </c>
      <c r="C141" s="25"/>
    </row>
    <row r="142" spans="1:3" ht="18" customHeight="1">
      <c r="A142" s="20">
        <v>32953</v>
      </c>
      <c r="B142" s="20" t="s">
        <v>230</v>
      </c>
      <c r="C142" s="25"/>
    </row>
    <row r="143" spans="1:3" ht="18" customHeight="1">
      <c r="A143" s="20">
        <v>32954</v>
      </c>
      <c r="B143" s="20" t="s">
        <v>231</v>
      </c>
      <c r="C143" s="25"/>
    </row>
    <row r="144" spans="1:3" ht="18" customHeight="1">
      <c r="A144" s="20">
        <v>32955</v>
      </c>
      <c r="B144" s="20" t="s">
        <v>256</v>
      </c>
      <c r="C144" s="25"/>
    </row>
    <row r="145" spans="1:3" ht="18" customHeight="1">
      <c r="A145" s="52">
        <v>3299</v>
      </c>
      <c r="B145" s="52" t="s">
        <v>232</v>
      </c>
      <c r="C145" s="56">
        <f>(C146+C147)</f>
        <v>0</v>
      </c>
    </row>
    <row r="146" spans="1:3" ht="18" customHeight="1">
      <c r="A146" s="20">
        <v>32991</v>
      </c>
      <c r="B146" s="20" t="s">
        <v>233</v>
      </c>
      <c r="C146" s="25"/>
    </row>
    <row r="147" spans="1:3" ht="18" customHeight="1">
      <c r="A147" s="20">
        <v>32999</v>
      </c>
      <c r="B147" s="20" t="s">
        <v>234</v>
      </c>
      <c r="C147" s="25"/>
    </row>
    <row r="148" spans="1:3" ht="18" customHeight="1">
      <c r="A148" s="48">
        <v>34</v>
      </c>
      <c r="B148" s="48" t="s">
        <v>235</v>
      </c>
      <c r="C148" s="49">
        <f>(C149+C152)</f>
        <v>0</v>
      </c>
    </row>
    <row r="149" spans="1:3" ht="18" customHeight="1">
      <c r="A149" s="52">
        <v>3431</v>
      </c>
      <c r="B149" s="52" t="s">
        <v>236</v>
      </c>
      <c r="C149" s="56">
        <f>(C150+C151)</f>
        <v>0</v>
      </c>
    </row>
    <row r="150" spans="1:3" ht="18" customHeight="1">
      <c r="A150" s="20">
        <v>34311</v>
      </c>
      <c r="B150" s="20" t="s">
        <v>237</v>
      </c>
      <c r="C150" s="25"/>
    </row>
    <row r="151" spans="1:3" ht="18" customHeight="1">
      <c r="A151" s="20">
        <v>34312</v>
      </c>
      <c r="B151" s="20" t="s">
        <v>238</v>
      </c>
      <c r="C151" s="25">
        <v>0</v>
      </c>
    </row>
    <row r="152" spans="1:3" ht="18" customHeight="1">
      <c r="A152" s="52">
        <v>3433</v>
      </c>
      <c r="B152" s="52" t="s">
        <v>239</v>
      </c>
      <c r="C152" s="56">
        <f>(C153+C154+C155+C156)</f>
        <v>0</v>
      </c>
    </row>
    <row r="153" spans="1:3" ht="18" customHeight="1">
      <c r="A153" s="20">
        <v>34321</v>
      </c>
      <c r="B153" s="20" t="s">
        <v>240</v>
      </c>
      <c r="C153" s="25"/>
    </row>
    <row r="154" spans="1:3" ht="18" customHeight="1">
      <c r="A154" s="20">
        <v>34333</v>
      </c>
      <c r="B154" s="20" t="s">
        <v>241</v>
      </c>
      <c r="C154" s="25"/>
    </row>
    <row r="155" spans="1:3" ht="18" customHeight="1">
      <c r="A155" s="20">
        <v>34233</v>
      </c>
      <c r="B155" s="20" t="s">
        <v>242</v>
      </c>
      <c r="C155" s="25"/>
    </row>
    <row r="156" spans="1:3" ht="18" customHeight="1">
      <c r="A156" s="71"/>
      <c r="B156" s="71"/>
      <c r="C156" s="72"/>
    </row>
    <row r="157" spans="1:3" ht="18" customHeight="1">
      <c r="A157" s="44">
        <v>4</v>
      </c>
      <c r="B157" s="44" t="s">
        <v>264</v>
      </c>
      <c r="C157" s="45">
        <f>(C158)</f>
        <v>0</v>
      </c>
    </row>
    <row r="158" spans="1:3" ht="18" customHeight="1">
      <c r="A158" s="48">
        <v>42</v>
      </c>
      <c r="B158" s="48" t="s">
        <v>257</v>
      </c>
      <c r="C158" s="49">
        <f>(C159+C162+C174+C177)</f>
        <v>0</v>
      </c>
    </row>
    <row r="159" spans="1:3" ht="18" customHeight="1">
      <c r="A159" s="60">
        <v>421</v>
      </c>
      <c r="B159" s="60" t="s">
        <v>258</v>
      </c>
      <c r="C159" s="61">
        <f>(C160)</f>
        <v>0</v>
      </c>
    </row>
    <row r="160" spans="1:3" ht="18" customHeight="1">
      <c r="A160" s="52">
        <v>4212</v>
      </c>
      <c r="B160" s="52" t="s">
        <v>260</v>
      </c>
      <c r="C160" s="56">
        <f>(C161)</f>
        <v>0</v>
      </c>
    </row>
    <row r="161" spans="1:3" ht="18" customHeight="1">
      <c r="A161" s="20">
        <v>42123</v>
      </c>
      <c r="B161" s="20" t="s">
        <v>243</v>
      </c>
      <c r="C161" s="25"/>
    </row>
    <row r="162" spans="1:3" ht="18" customHeight="1">
      <c r="A162" s="60">
        <v>422</v>
      </c>
      <c r="B162" s="60" t="s">
        <v>259</v>
      </c>
      <c r="C162" s="61">
        <f>(C163+C167+C169+C171)</f>
        <v>0</v>
      </c>
    </row>
    <row r="163" spans="1:3" ht="18" customHeight="1">
      <c r="A163" s="52">
        <v>4221</v>
      </c>
      <c r="B163" s="52" t="s">
        <v>261</v>
      </c>
      <c r="C163" s="56">
        <f>(C164+C165+C166)</f>
        <v>0</v>
      </c>
    </row>
    <row r="164" spans="1:3" ht="18" customHeight="1">
      <c r="A164" s="20">
        <v>42211</v>
      </c>
      <c r="B164" s="20" t="s">
        <v>244</v>
      </c>
      <c r="C164" s="25"/>
    </row>
    <row r="165" spans="1:3" ht="18" customHeight="1">
      <c r="A165" s="20">
        <v>42212</v>
      </c>
      <c r="B165" s="20" t="s">
        <v>245</v>
      </c>
      <c r="C165" s="25"/>
    </row>
    <row r="166" spans="1:3" ht="18" customHeight="1">
      <c r="A166" s="20">
        <v>42219</v>
      </c>
      <c r="B166" s="20" t="s">
        <v>246</v>
      </c>
      <c r="C166" s="25"/>
    </row>
    <row r="167" spans="1:3" s="35" customFormat="1" ht="18" customHeight="1">
      <c r="A167" s="52">
        <v>4222</v>
      </c>
      <c r="B167" s="52" t="s">
        <v>262</v>
      </c>
      <c r="C167" s="56">
        <f>(C168)</f>
        <v>0</v>
      </c>
    </row>
    <row r="168" spans="1:3" ht="18" customHeight="1">
      <c r="A168" s="20">
        <v>42229</v>
      </c>
      <c r="B168" s="20" t="s">
        <v>247</v>
      </c>
      <c r="C168" s="25"/>
    </row>
    <row r="169" spans="1:3" ht="18" customHeight="1">
      <c r="A169" s="52">
        <v>4223</v>
      </c>
      <c r="B169" s="52" t="s">
        <v>263</v>
      </c>
      <c r="C169" s="56">
        <f>(C170)</f>
        <v>0</v>
      </c>
    </row>
    <row r="170" spans="1:3" ht="18" customHeight="1">
      <c r="A170" s="20">
        <v>42231</v>
      </c>
      <c r="B170" s="20" t="s">
        <v>248</v>
      </c>
      <c r="C170" s="25"/>
    </row>
    <row r="171" spans="1:3" s="35" customFormat="1" ht="18" customHeight="1">
      <c r="A171" s="52">
        <v>4224</v>
      </c>
      <c r="B171" s="52" t="s">
        <v>265</v>
      </c>
      <c r="C171" s="56">
        <f>(C172+C173)</f>
        <v>0</v>
      </c>
    </row>
    <row r="172" spans="1:3" ht="18" customHeight="1">
      <c r="A172" s="20">
        <v>42241</v>
      </c>
      <c r="B172" s="20" t="s">
        <v>249</v>
      </c>
      <c r="C172" s="25"/>
    </row>
    <row r="173" spans="1:3" ht="18" customHeight="1">
      <c r="A173" s="20">
        <v>42242</v>
      </c>
      <c r="B173" s="20" t="s">
        <v>250</v>
      </c>
      <c r="C173" s="25"/>
    </row>
    <row r="174" spans="1:3" ht="18" customHeight="1">
      <c r="A174" s="60">
        <v>424</v>
      </c>
      <c r="B174" s="60" t="s">
        <v>266</v>
      </c>
      <c r="C174" s="61">
        <f>(C175)</f>
        <v>0</v>
      </c>
    </row>
    <row r="175" spans="1:3" ht="18" customHeight="1">
      <c r="A175" s="57">
        <v>4241</v>
      </c>
      <c r="B175" s="57" t="s">
        <v>251</v>
      </c>
      <c r="C175" s="54">
        <f>(C176)</f>
        <v>0</v>
      </c>
    </row>
    <row r="176" spans="1:3" ht="18" customHeight="1">
      <c r="A176" s="20">
        <v>42411</v>
      </c>
      <c r="B176" s="20" t="s">
        <v>251</v>
      </c>
      <c r="C176" s="25"/>
    </row>
    <row r="177" spans="1:3" ht="18" customHeight="1">
      <c r="A177" s="60">
        <v>426</v>
      </c>
      <c r="B177" s="60" t="s">
        <v>267</v>
      </c>
      <c r="C177" s="61">
        <f>(C178)</f>
        <v>0</v>
      </c>
    </row>
    <row r="178" spans="1:3" ht="18" customHeight="1">
      <c r="A178" s="57">
        <v>4262</v>
      </c>
      <c r="B178" s="57" t="s">
        <v>268</v>
      </c>
      <c r="C178" s="54">
        <f>(C179)</f>
        <v>0</v>
      </c>
    </row>
    <row r="179" spans="1:3" ht="18" customHeight="1">
      <c r="A179" s="20">
        <v>42621</v>
      </c>
      <c r="B179" s="20" t="s">
        <v>268</v>
      </c>
      <c r="C179" s="38"/>
    </row>
    <row r="180" spans="1:3" ht="18" customHeight="1">
      <c r="A180" s="73"/>
      <c r="B180" s="73" t="s">
        <v>220</v>
      </c>
      <c r="C180" s="77">
        <f>(C37+C157)</f>
        <v>0</v>
      </c>
    </row>
    <row r="183" spans="1:4" ht="18" customHeight="1">
      <c r="A183" s="2" t="s">
        <v>90</v>
      </c>
      <c r="B183" s="18"/>
      <c r="C183" s="4"/>
      <c r="D183" s="17"/>
    </row>
    <row r="184" spans="1:4" ht="18" customHeight="1">
      <c r="A184" s="2"/>
      <c r="B184" s="2"/>
      <c r="C184" s="4"/>
      <c r="D184" s="17"/>
    </row>
    <row r="185" spans="1:4" ht="30" customHeight="1">
      <c r="A185" s="2"/>
      <c r="B185" s="2"/>
      <c r="C185" s="79"/>
      <c r="D185" s="17"/>
    </row>
    <row r="186" spans="1:4" ht="18" customHeight="1">
      <c r="A186" s="2"/>
      <c r="B186" s="2"/>
      <c r="C186" s="4"/>
      <c r="D186" s="17"/>
    </row>
    <row r="187" spans="1:4" ht="18" customHeight="1">
      <c r="A187" s="2"/>
      <c r="B187" s="2"/>
      <c r="C187" s="81"/>
      <c r="D187" s="17"/>
    </row>
    <row r="188" spans="1:4" ht="18" customHeight="1">
      <c r="A188" s="2"/>
      <c r="B188" s="2"/>
      <c r="C188" s="82"/>
      <c r="D188" s="17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&amp;CFINANCIJSKI PLAN ZA 2016.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</dc:creator>
  <cp:keywords/>
  <dc:description/>
  <cp:lastModifiedBy>gordana</cp:lastModifiedBy>
  <cp:lastPrinted>2016-11-18T13:41:39Z</cp:lastPrinted>
  <dcterms:created xsi:type="dcterms:W3CDTF">2015-11-11T13:20:07Z</dcterms:created>
  <dcterms:modified xsi:type="dcterms:W3CDTF">2016-11-18T13:41:42Z</dcterms:modified>
  <cp:category/>
  <cp:version/>
  <cp:contentType/>
  <cp:contentStatus/>
</cp:coreProperties>
</file>